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sumo" sheetId="1" r:id="rId4"/>
    <sheet state="visible" name="Dados" sheetId="2" r:id="rId5"/>
  </sheets>
  <definedNames/>
  <calcPr/>
</workbook>
</file>

<file path=xl/sharedStrings.xml><?xml version="1.0" encoding="utf-8"?>
<sst xmlns="http://schemas.openxmlformats.org/spreadsheetml/2006/main" count="4227" uniqueCount="336">
  <si>
    <t>Investimentos dos ETFs que seguem índices que contêm JBS, Marfrig e/ou Minerva</t>
  </si>
  <si>
    <r>
      <t xml:space="preserve">Carteiras de maio de 2020 - </t>
    </r>
    <r>
      <rPr>
        <color rgb="FF1155CC"/>
        <u/>
      </rPr>
      <t>Consulta CVM</t>
    </r>
  </si>
  <si>
    <t>Fundo:</t>
  </si>
  <si>
    <t>Caixa ETF Ibovespa Fundo de Índice</t>
  </si>
  <si>
    <t>CNPJ:</t>
  </si>
  <si>
    <t>Consultar investimentos por empresa:</t>
  </si>
  <si>
    <t>JBS S.A.</t>
  </si>
  <si>
    <t>Índice:</t>
  </si>
  <si>
    <t>Fundo</t>
  </si>
  <si>
    <t>Ativo</t>
  </si>
  <si>
    <t>Empresa</t>
  </si>
  <si>
    <t>Valor</t>
  </si>
  <si>
    <t>CNPJ</t>
  </si>
  <si>
    <t>Índice</t>
  </si>
  <si>
    <t>IT NOW PIBB IBRX-50 - Fundo de Índice</t>
  </si>
  <si>
    <t>AZUL4</t>
  </si>
  <si>
    <t>Azul S.A.</t>
  </si>
  <si>
    <t>06.323.688/0001-27</t>
  </si>
  <si>
    <t>IBRX-50</t>
  </si>
  <si>
    <t>ABEV3</t>
  </si>
  <si>
    <t>Ambev</t>
  </si>
  <si>
    <t>IT NOW IGCT Fundo de Índice</t>
  </si>
  <si>
    <t>11.184.136/0001-15</t>
  </si>
  <si>
    <t>IGCT</t>
  </si>
  <si>
    <t>B3SA3</t>
  </si>
  <si>
    <t>B3 S.A.</t>
  </si>
  <si>
    <t>IT NOW Small Cap Fundo de Índice</t>
  </si>
  <si>
    <t>34.803.814/0001-86</t>
  </si>
  <si>
    <t>SMLL</t>
  </si>
  <si>
    <t>BBAS3</t>
  </si>
  <si>
    <t>Banco do Brasil</t>
  </si>
  <si>
    <t>ISHARES BM&amp;FBovespa Small Cap Fundo de Índice</t>
  </si>
  <si>
    <t>10.406.600/0001-08</t>
  </si>
  <si>
    <t>BBDC3</t>
  </si>
  <si>
    <t>Bradesco</t>
  </si>
  <si>
    <t>14.120.533/0001-11</t>
  </si>
  <si>
    <t>Ibovespa</t>
  </si>
  <si>
    <t>BBSE3</t>
  </si>
  <si>
    <t>BB Seguridade</t>
  </si>
  <si>
    <t>ETF Bradesco Ibovespa Fundo de Índice</t>
  </si>
  <si>
    <t>32.203.211/0001-18</t>
  </si>
  <si>
    <t>BRDT3</t>
  </si>
  <si>
    <t>Petrobras Distribuidora</t>
  </si>
  <si>
    <t>ISHARES Ibovespa Fundo de Índice</t>
  </si>
  <si>
    <t>10.406.511/0001-61</t>
  </si>
  <si>
    <t>BRFS3</t>
  </si>
  <si>
    <t>BRF S.A.</t>
  </si>
  <si>
    <t>IT NOW Ibovespa Fundo de Índice</t>
  </si>
  <si>
    <t>21.407.758/0001-19</t>
  </si>
  <si>
    <t>BRML3</t>
  </si>
  <si>
    <t>brMalls</t>
  </si>
  <si>
    <t>ISHARES IBRX - Índice Brasil (IBRX-100) Fundo de Índice</t>
  </si>
  <si>
    <t>11.455.378/0001-04</t>
  </si>
  <si>
    <t>IBRX-100</t>
  </si>
  <si>
    <t>BTOW3</t>
  </si>
  <si>
    <t>B2W Digital</t>
  </si>
  <si>
    <t>ISHARES Índice Carbono Eficiente (ICO2) Brasil Fundo de Índice</t>
  </si>
  <si>
    <t>15.562.377/0001-01</t>
  </si>
  <si>
    <t>ICO2</t>
  </si>
  <si>
    <t>CCRO3</t>
  </si>
  <si>
    <t>Grupo CCR</t>
  </si>
  <si>
    <t>CIEL3</t>
  </si>
  <si>
    <t>Cielo</t>
  </si>
  <si>
    <t>COGN3</t>
  </si>
  <si>
    <t>Kroton Educacional</t>
  </si>
  <si>
    <t>CSNA3</t>
  </si>
  <si>
    <t>Companhia Siderúrgica Nacional</t>
  </si>
  <si>
    <t>CYRE3</t>
  </si>
  <si>
    <t>Cyrela</t>
  </si>
  <si>
    <t>ELET3</t>
  </si>
  <si>
    <t>Eletrobras</t>
  </si>
  <si>
    <t>EQTL3</t>
  </si>
  <si>
    <t>Equatorial Energia</t>
  </si>
  <si>
    <t>GNDI3</t>
  </si>
  <si>
    <t>Notre Dame Intermedica Participacoes S.A.</t>
  </si>
  <si>
    <t>HAPV3</t>
  </si>
  <si>
    <t>Hapvida Participacoes e Investimentos S.A.</t>
  </si>
  <si>
    <t>IRBR3</t>
  </si>
  <si>
    <t>IRB Brasil RE</t>
  </si>
  <si>
    <t>JBSS3</t>
  </si>
  <si>
    <t>LREN3</t>
  </si>
  <si>
    <t>Lojas Renner</t>
  </si>
  <si>
    <t>MGLU3</t>
  </si>
  <si>
    <t>Magazine Luiza</t>
  </si>
  <si>
    <t>MRFG3</t>
  </si>
  <si>
    <t>Marfrig</t>
  </si>
  <si>
    <t>MRVE3</t>
  </si>
  <si>
    <t>MRV</t>
  </si>
  <si>
    <t>MULT3</t>
  </si>
  <si>
    <t>Multiplan</t>
  </si>
  <si>
    <t>NTCO3</t>
  </si>
  <si>
    <t>Natura</t>
  </si>
  <si>
    <t>PCAR3</t>
  </si>
  <si>
    <t>GPA</t>
  </si>
  <si>
    <t>PETR3</t>
  </si>
  <si>
    <t>Petrobras</t>
  </si>
  <si>
    <t>RAIL3</t>
  </si>
  <si>
    <t>Rumo S.A.</t>
  </si>
  <si>
    <t>RENT3</t>
  </si>
  <si>
    <t>Localiza Hertz</t>
  </si>
  <si>
    <t>SBSP3</t>
  </si>
  <si>
    <t>Companhia de Saneamento Básico do Estado de São Paulo</t>
  </si>
  <si>
    <t>SUZB3</t>
  </si>
  <si>
    <t>Suzano S.A.</t>
  </si>
  <si>
    <t>UGPA3</t>
  </si>
  <si>
    <t>Grupo Ultra</t>
  </si>
  <si>
    <t>VALE3</t>
  </si>
  <si>
    <t>Vale S.A.</t>
  </si>
  <si>
    <t>VVAR3</t>
  </si>
  <si>
    <t>Via Varejo</t>
  </si>
  <si>
    <t>WEGE3</t>
  </si>
  <si>
    <t>WEG S.A.</t>
  </si>
  <si>
    <t>YDUQ3</t>
  </si>
  <si>
    <t>YDUQS</t>
  </si>
  <si>
    <t>SULA11</t>
  </si>
  <si>
    <t>Sul America</t>
  </si>
  <si>
    <t>BBDC4</t>
  </si>
  <si>
    <t>BRKM5</t>
  </si>
  <si>
    <t>Braskem</t>
  </si>
  <si>
    <t>CMIG4</t>
  </si>
  <si>
    <t>Companhia Energética de Minas Gerais</t>
  </si>
  <si>
    <t>GGBR4</t>
  </si>
  <si>
    <t>Gerdau</t>
  </si>
  <si>
    <t>GOLL4</t>
  </si>
  <si>
    <t>Gol Linhas Aéreas</t>
  </si>
  <si>
    <t>LAME4</t>
  </si>
  <si>
    <t>Lojas Americanas</t>
  </si>
  <si>
    <t>PETR4</t>
  </si>
  <si>
    <t>USIM5</t>
  </si>
  <si>
    <t>Usiminas</t>
  </si>
  <si>
    <t>ITSA4</t>
  </si>
  <si>
    <t>Itaúsa</t>
  </si>
  <si>
    <t>ITUB4</t>
  </si>
  <si>
    <t>Itaú Unibanco</t>
  </si>
  <si>
    <t>BPAC11</t>
  </si>
  <si>
    <t>BTG Pactual</t>
  </si>
  <si>
    <t>NTCO1</t>
  </si>
  <si>
    <t>ALSO3</t>
  </si>
  <si>
    <t>Aliansce Sonae Shopping Centers</t>
  </si>
  <si>
    <t>CNTO3</t>
  </si>
  <si>
    <t>Grupo SBF SA</t>
  </si>
  <si>
    <t>GFSA1</t>
  </si>
  <si>
    <t>Gafisa</t>
  </si>
  <si>
    <t>AMAR3</t>
  </si>
  <si>
    <t>Lojas Marisa</t>
  </si>
  <si>
    <t>ANIM3</t>
  </si>
  <si>
    <t>Anima Educação</t>
  </si>
  <si>
    <t>ARZZ3</t>
  </si>
  <si>
    <t>Arezzo&amp;Co</t>
  </si>
  <si>
    <t>BEEF3</t>
  </si>
  <si>
    <t>Minerva</t>
  </si>
  <si>
    <t>BKBR3</t>
  </si>
  <si>
    <t>BK Brasil Operacao e Assessoria a Restaurantes SA</t>
  </si>
  <si>
    <t>BRPR3</t>
  </si>
  <si>
    <t>BR Properties S.A.</t>
  </si>
  <si>
    <t>CAML3</t>
  </si>
  <si>
    <t>Camil Alimentos</t>
  </si>
  <si>
    <t>CEAB3</t>
  </si>
  <si>
    <t>C&amp;A Modas</t>
  </si>
  <si>
    <t>CMIG3</t>
  </si>
  <si>
    <t>CPFE3</t>
  </si>
  <si>
    <t>CPFL Energia</t>
  </si>
  <si>
    <t>CPLE3</t>
  </si>
  <si>
    <t>Companhia Paranaense de Energia</t>
  </si>
  <si>
    <t>CRFB3</t>
  </si>
  <si>
    <t>Carrefour</t>
  </si>
  <si>
    <t>CSAN3</t>
  </si>
  <si>
    <t>Cosan S.A.</t>
  </si>
  <si>
    <t>CSMG3</t>
  </si>
  <si>
    <t>Companhia de Saneamento de Minas Gerais</t>
  </si>
  <si>
    <t>CVCB3</t>
  </si>
  <si>
    <t>CVC Brasil Operadora e Agência de Viagens S.A.</t>
  </si>
  <si>
    <t>DIRR3</t>
  </si>
  <si>
    <t>Direcional Engenharia</t>
  </si>
  <si>
    <t>DTEX3</t>
  </si>
  <si>
    <t>Duratex</t>
  </si>
  <si>
    <t>ECOR3</t>
  </si>
  <si>
    <t>EcoRodovias</t>
  </si>
  <si>
    <t>EGIE3</t>
  </si>
  <si>
    <t>Engie Brasil</t>
  </si>
  <si>
    <t>EMBR3</t>
  </si>
  <si>
    <t>Embraer</t>
  </si>
  <si>
    <t>ENAT3</t>
  </si>
  <si>
    <t>Enauta Participacoes S.A.</t>
  </si>
  <si>
    <t>ENBR3</t>
  </si>
  <si>
    <t>EDP Brasil</t>
  </si>
  <si>
    <t>ENEV3</t>
  </si>
  <si>
    <t>Eneva</t>
  </si>
  <si>
    <t>EVEN3</t>
  </si>
  <si>
    <t>Even</t>
  </si>
  <si>
    <t>EZTC3</t>
  </si>
  <si>
    <t>EZ TEC Empreendimentos e Participacoes S.A.</t>
  </si>
  <si>
    <t>FLRY3</t>
  </si>
  <si>
    <t>Fleury</t>
  </si>
  <si>
    <t>GFSA3</t>
  </si>
  <si>
    <t>GRND3</t>
  </si>
  <si>
    <t>Grendene</t>
  </si>
  <si>
    <t>HBOR3</t>
  </si>
  <si>
    <t>Helbor</t>
  </si>
  <si>
    <t>HGTX3</t>
  </si>
  <si>
    <t>CIA Hering S.A.</t>
  </si>
  <si>
    <t>HYPE3</t>
  </si>
  <si>
    <t>Hypera Pharma</t>
  </si>
  <si>
    <t>IGTA3</t>
  </si>
  <si>
    <t>Iguatemi Empresa de Shopping Centers</t>
  </si>
  <si>
    <t>JHSF3</t>
  </si>
  <si>
    <t>JHSF</t>
  </si>
  <si>
    <t>JSLG3</t>
  </si>
  <si>
    <t>Grupo JSL</t>
  </si>
  <si>
    <t>LAME3</t>
  </si>
  <si>
    <t>LCAM3</t>
  </si>
  <si>
    <t>Locamerica</t>
  </si>
  <si>
    <t>LEVE3</t>
  </si>
  <si>
    <t>MAHLE-Metal Leve S.A.</t>
  </si>
  <si>
    <t>LIGT3</t>
  </si>
  <si>
    <t>Light S.A.</t>
  </si>
  <si>
    <t>LINX3</t>
  </si>
  <si>
    <t>Linx</t>
  </si>
  <si>
    <t>LOGG3</t>
  </si>
  <si>
    <t>LOG Commercial Properties</t>
  </si>
  <si>
    <t>LOGN3</t>
  </si>
  <si>
    <t>Log-In Logística Intermodal S.A.</t>
  </si>
  <si>
    <t>MDIA3</t>
  </si>
  <si>
    <t>M Dias Branco S.A.</t>
  </si>
  <si>
    <t>MEAL3</t>
  </si>
  <si>
    <t>International Meal Company</t>
  </si>
  <si>
    <t>MILS3</t>
  </si>
  <si>
    <t>Mills</t>
  </si>
  <si>
    <t>MOVI3</t>
  </si>
  <si>
    <t>Movida Participacoes S.A.</t>
  </si>
  <si>
    <t>MYPK3</t>
  </si>
  <si>
    <t>Iochpe-Maxion</t>
  </si>
  <si>
    <t>NEOE3</t>
  </si>
  <si>
    <t>Neoenergia</t>
  </si>
  <si>
    <t>ODPV3</t>
  </si>
  <si>
    <t>Odontoprev</t>
  </si>
  <si>
    <t>OMGE3</t>
  </si>
  <si>
    <t>Omega Geração S.A.</t>
  </si>
  <si>
    <t>PARD3</t>
  </si>
  <si>
    <t>Instituto Hermes Pardini S.A.</t>
  </si>
  <si>
    <t>POSI3</t>
  </si>
  <si>
    <t>Positivo Tecnologia S.A.</t>
  </si>
  <si>
    <t>PRIO3</t>
  </si>
  <si>
    <t>PetroRio</t>
  </si>
  <si>
    <t>PSSA3</t>
  </si>
  <si>
    <t>Porto Seguro Seguros</t>
  </si>
  <si>
    <t>QUAL3</t>
  </si>
  <si>
    <t>Qualicorp</t>
  </si>
  <si>
    <t>RADL3</t>
  </si>
  <si>
    <t>RaiaDrogasil</t>
  </si>
  <si>
    <t>RLOG3</t>
  </si>
  <si>
    <t>Cosan Logística S.A.</t>
  </si>
  <si>
    <t>SEER3</t>
  </si>
  <si>
    <t>Ser Educacional</t>
  </si>
  <si>
    <t>SLCE3</t>
  </si>
  <si>
    <t>SLC Agricola SA</t>
  </si>
  <si>
    <t>SMLS3</t>
  </si>
  <si>
    <t>Smiles Fidelidade</t>
  </si>
  <si>
    <t>SMTO3</t>
  </si>
  <si>
    <t>São Martinho</t>
  </si>
  <si>
    <t>SQIA3</t>
  </si>
  <si>
    <t>Sinqia</t>
  </si>
  <si>
    <t>STBP3</t>
  </si>
  <si>
    <t>Santos Brasil</t>
  </si>
  <si>
    <t>TCSA3</t>
  </si>
  <si>
    <t>Tecnisa</t>
  </si>
  <si>
    <t>TEND3</t>
  </si>
  <si>
    <t>Construtora Tenda</t>
  </si>
  <si>
    <t>TGMA3</t>
  </si>
  <si>
    <t>Tegma Gestão Logística</t>
  </si>
  <si>
    <t>TIMP3</t>
  </si>
  <si>
    <t>TIM Brasil</t>
  </si>
  <si>
    <t>TOTS3</t>
  </si>
  <si>
    <t>Totvs</t>
  </si>
  <si>
    <t>TRIS3</t>
  </si>
  <si>
    <t>Trisul S.A.</t>
  </si>
  <si>
    <t>TUPY3</t>
  </si>
  <si>
    <t>Tupy</t>
  </si>
  <si>
    <t>VIVA3</t>
  </si>
  <si>
    <t>Vivara Participacoes S.A.</t>
  </si>
  <si>
    <t>VLID3</t>
  </si>
  <si>
    <t>Valid</t>
  </si>
  <si>
    <t>VULC3</t>
  </si>
  <si>
    <t>Vulcabras Azaleia</t>
  </si>
  <si>
    <t>WIZS3</t>
  </si>
  <si>
    <t>Wiz Soluções e Corretagem de Seguros S.A.</t>
  </si>
  <si>
    <t>ITUB3</t>
  </si>
  <si>
    <t>ALUP11</t>
  </si>
  <si>
    <t>Alupar Investimento SA</t>
  </si>
  <si>
    <t>ENGI11</t>
  </si>
  <si>
    <t>Grupo Energisa</t>
  </si>
  <si>
    <t>KLBN11</t>
  </si>
  <si>
    <t>Klabin S.A.</t>
  </si>
  <si>
    <t>SAPR11</t>
  </si>
  <si>
    <t>Companhia de Saneamento do Paraná</t>
  </si>
  <si>
    <t>TAEE11</t>
  </si>
  <si>
    <t>TAESA</t>
  </si>
  <si>
    <t>TIET11</t>
  </si>
  <si>
    <t>AES Tietê</t>
  </si>
  <si>
    <t>BIDI11</t>
  </si>
  <si>
    <t>Banco Inter S.A.</t>
  </si>
  <si>
    <t>ABCB4</t>
  </si>
  <si>
    <t>ABC Brasil</t>
  </si>
  <si>
    <t>ALPA4</t>
  </si>
  <si>
    <t>Alpargatas S.A.</t>
  </si>
  <si>
    <t>BIDI4</t>
  </si>
  <si>
    <t>BPAN4</t>
  </si>
  <si>
    <t>Banco PAN</t>
  </si>
  <si>
    <t>BRAP4</t>
  </si>
  <si>
    <t>Bradespar</t>
  </si>
  <si>
    <t>BRSR6</t>
  </si>
  <si>
    <t>Banrisul</t>
  </si>
  <si>
    <t>CESP6</t>
  </si>
  <si>
    <t>Companhia Energética de São Paulo</t>
  </si>
  <si>
    <t>CPLE6</t>
  </si>
  <si>
    <t>ELET6</t>
  </si>
  <si>
    <t>GOAU4</t>
  </si>
  <si>
    <t>Metalúrgica Gerdau</t>
  </si>
  <si>
    <t>POMO4</t>
  </si>
  <si>
    <t>Marcopolo</t>
  </si>
  <si>
    <t>RAPT4</t>
  </si>
  <si>
    <t>Randon</t>
  </si>
  <si>
    <t>SAPR4</t>
  </si>
  <si>
    <t>TRPL4</t>
  </si>
  <si>
    <t>ISA CTEEP</t>
  </si>
  <si>
    <t>DMMO3</t>
  </si>
  <si>
    <t>Dommo Energia S.A.</t>
  </si>
  <si>
    <t>GUAR3</t>
  </si>
  <si>
    <t>Guararapes Confeccoes S.A.</t>
  </si>
  <si>
    <t>UNIP6</t>
  </si>
  <si>
    <t>Unipar Carbocloro</t>
  </si>
  <si>
    <t>GFSA11</t>
  </si>
  <si>
    <t>VIVT4</t>
  </si>
  <si>
    <t>Telefônica Brasil</t>
  </si>
  <si>
    <t>SANB11</t>
  </si>
  <si>
    <t>Banco Santander Brasil S.A.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</si>
</sst>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R$ -416]#,##0.00"/>
  </numFmts>
  <fonts count="5">
    <font>
      <sz val="10.0"/>
      <color rgb="FF000000"/>
      <name val="Arial"/>
    </font>
    <font>
      <color theme="1"/>
      <name val="Arial"/>
    </font>
    <font>
      <b/>
      <color theme="1"/>
      <name val="Arial"/>
    </font>
    <font>
      <u/>
      <color rgb="FF0000FF"/>
    </font>
    <font/>
  </fonts>
  <fills count="4">
    <fill>
      <patternFill patternType="none"/>
    </fill>
    <fill>
      <patternFill patternType="lightGray"/>
    </fill>
    <fill>
      <patternFill patternType="solid">
        <fgColor rgb="FFB6D7A8"/>
        <bgColor rgb="FFB6D7A8"/>
      </patternFill>
    </fill>
    <fill>
      <patternFill patternType="solid">
        <fgColor rgb="FFD9EAD3"/>
        <bgColor rgb="FFD9EAD3"/>
      </patternFill>
    </fill>
  </fills>
  <borders count="2">
    <border/>
    <border>
      <bottom style="medium">
        <color rgb="FF000000"/>
      </bottom>
    </border>
  </borders>
  <cellStyleXfs count="1">
    <xf borderId="0" fillId="0" fontId="0" numFmtId="0" applyAlignment="1" applyFont="1"/>
  </cellStyleXfs>
  <cellXfs count="20">
    <xf borderId="0" fillId="0" fontId="0" numFmtId="0" xfId="0" applyAlignment="1" applyFont="1">
      <alignment readingOrder="0" shrinkToFit="0" vertical="bottom" wrapText="0"/>
    </xf>
    <xf borderId="0" fillId="2" fontId="1" numFmtId="0" xfId="0" applyFill="1" applyFont="1"/>
    <xf borderId="0" fillId="2" fontId="1" numFmtId="164" xfId="0" applyFont="1" applyNumberFormat="1"/>
    <xf borderId="0" fillId="0" fontId="2" numFmtId="0" xfId="0" applyAlignment="1" applyFont="1">
      <alignment horizontal="right" readingOrder="0"/>
    </xf>
    <xf borderId="0" fillId="0" fontId="2" numFmtId="0" xfId="0" applyAlignment="1" applyFont="1">
      <alignment horizontal="center" readingOrder="0" shrinkToFit="0" wrapText="0"/>
    </xf>
    <xf borderId="0" fillId="0" fontId="1" numFmtId="0" xfId="0" applyAlignment="1" applyFont="1">
      <alignment readingOrder="0"/>
    </xf>
    <xf borderId="0" fillId="0" fontId="3" numFmtId="0" xfId="0" applyAlignment="1" applyFont="1">
      <alignment horizontal="center" readingOrder="0" shrinkToFit="0" wrapText="0"/>
    </xf>
    <xf borderId="0" fillId="0" fontId="1" numFmtId="0" xfId="0" applyAlignment="1" applyFont="1">
      <alignment readingOrder="0" shrinkToFit="0" wrapText="0"/>
    </xf>
    <xf borderId="0" fillId="0" fontId="2" numFmtId="0" xfId="0" applyAlignment="1" applyFont="1">
      <alignment horizontal="center" readingOrder="0"/>
    </xf>
    <xf borderId="0" fillId="3" fontId="1" numFmtId="0" xfId="0" applyAlignment="1" applyFill="1" applyFont="1">
      <alignment readingOrder="0" shrinkToFit="0" wrapText="0"/>
    </xf>
    <xf borderId="0" fillId="0" fontId="1" numFmtId="0" xfId="0" applyFont="1"/>
    <xf borderId="0" fillId="0" fontId="1" numFmtId="164" xfId="0" applyFont="1" applyNumberFormat="1"/>
    <xf borderId="0" fillId="3" fontId="1" numFmtId="0" xfId="0" applyAlignment="1" applyFont="1">
      <alignment readingOrder="0"/>
    </xf>
    <xf borderId="1" fillId="0" fontId="2" numFmtId="0" xfId="0" applyAlignment="1" applyBorder="1" applyFont="1">
      <alignment horizontal="center" vertical="bottom"/>
    </xf>
    <xf borderId="1" fillId="0" fontId="2" numFmtId="164" xfId="0" applyAlignment="1" applyBorder="1" applyFont="1" applyNumberFormat="1">
      <alignment horizontal="center" vertical="bottom"/>
    </xf>
    <xf borderId="0" fillId="0" fontId="1" numFmtId="1" xfId="0" applyAlignment="1" applyFont="1" applyNumberFormat="1">
      <alignment readingOrder="0"/>
    </xf>
    <xf borderId="0" fillId="0" fontId="4" numFmtId="164" xfId="0" applyFont="1" applyNumberFormat="1"/>
    <xf borderId="0" fillId="0" fontId="1" numFmtId="0" xfId="0" applyAlignment="1" applyFont="1">
      <alignment horizontal="center" readingOrder="0"/>
    </xf>
    <xf borderId="0" fillId="0" fontId="1" numFmtId="4" xfId="0" applyAlignment="1" applyFont="1" applyNumberFormat="1">
      <alignment readingOrder="0"/>
    </xf>
    <xf borderId="0" fillId="0" fontId="1" numFmtId="0" xfId="0" applyAlignment="1" applyFont="1">
      <alignment readingOrder="0"/>
    </xf>
  </cellXfs>
  <cellStyles count="1">
    <cellStyle xfId="0" name="Normal" builtinId="0"/>
  </cellStyles>
  <dxfs count="1">
    <dxf>
      <font/>
      <fill>
        <patternFill patternType="solid">
          <fgColor rgb="FFB6D7A8"/>
          <bgColor rgb="FFB6D7A8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cvmweb.cvm.gov.br/SWB//Sistemas/SCW/CPublica/CConsolFdo/FormBuscaParticFdo.aspx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75"/>
  <cols>
    <col customWidth="1" min="1" max="1" width="5.71"/>
    <col customWidth="1" min="2" max="2" width="9.43"/>
    <col customWidth="1" min="3" max="3" width="51.57"/>
    <col customWidth="1" min="4" max="4" width="18.43"/>
    <col customWidth="1" min="5" max="5" width="7.0"/>
    <col customWidth="1" min="6" max="6" width="49.57"/>
    <col customWidth="1" min="7" max="7" width="17.0"/>
    <col customWidth="1" min="8" max="8" width="9.43"/>
    <col customWidth="1" min="9" max="9" width="5.71"/>
  </cols>
  <sheetData>
    <row r="1">
      <c r="A1" s="1"/>
      <c r="B1" s="1"/>
      <c r="C1" s="1"/>
      <c r="D1" s="2"/>
      <c r="E1" s="1"/>
      <c r="F1" s="1"/>
      <c r="G1" s="1"/>
      <c r="H1" s="1"/>
      <c r="I1" s="1"/>
    </row>
    <row r="2">
      <c r="A2" s="1"/>
      <c r="B2" s="3"/>
      <c r="C2" s="4"/>
      <c r="D2" s="4"/>
      <c r="E2" s="4"/>
      <c r="F2" s="4"/>
      <c r="G2" s="5"/>
      <c r="H2" s="3"/>
      <c r="I2" s="1"/>
    </row>
    <row r="3">
      <c r="A3" s="1"/>
      <c r="B3" s="3"/>
      <c r="C3" s="4" t="s">
        <v>0</v>
      </c>
      <c r="H3" s="3"/>
      <c r="I3" s="1"/>
    </row>
    <row r="4">
      <c r="A4" s="1"/>
      <c r="B4" s="3"/>
      <c r="C4" s="6" t="s">
        <v>1</v>
      </c>
      <c r="H4" s="3"/>
      <c r="I4" s="1"/>
    </row>
    <row r="5">
      <c r="A5" s="1"/>
      <c r="B5" s="3"/>
      <c r="C5" s="7"/>
      <c r="D5" s="5"/>
      <c r="F5" s="8"/>
      <c r="G5" s="5"/>
      <c r="H5" s="3"/>
      <c r="I5" s="1"/>
    </row>
    <row r="6">
      <c r="A6" s="1"/>
      <c r="B6" s="3" t="s">
        <v>2</v>
      </c>
      <c r="C6" s="9" t="s">
        <v>3</v>
      </c>
      <c r="D6" s="5"/>
      <c r="H6" s="3"/>
      <c r="I6" s="1"/>
    </row>
    <row r="7">
      <c r="A7" s="1"/>
      <c r="B7" s="3" t="s">
        <v>4</v>
      </c>
      <c r="C7" s="10" t="str">
        <f t="array" ref="C7">INDEX(Dados!G2:G11,MATCH($C$6,Dados!$F$2:$F$11,0),1)</f>
        <v>14.120.533/0001-11</v>
      </c>
      <c r="D7" s="11"/>
      <c r="F7" s="8" t="s">
        <v>5</v>
      </c>
      <c r="G7" s="12" t="s">
        <v>6</v>
      </c>
      <c r="H7" s="3"/>
      <c r="I7" s="1"/>
    </row>
    <row r="8">
      <c r="A8" s="1"/>
      <c r="B8" s="3" t="s">
        <v>7</v>
      </c>
      <c r="C8" s="10" t="str">
        <f t="array" ref="C8">INDEX(Dados!H2:H11,MATCH($C$6,Dados!$F$2:$F$11,0),1)</f>
        <v>Ibovespa</v>
      </c>
      <c r="D8" s="11"/>
      <c r="H8" s="3"/>
      <c r="I8" s="1"/>
    </row>
    <row r="9">
      <c r="A9" s="1"/>
      <c r="D9" s="11"/>
      <c r="I9" s="1"/>
    </row>
    <row r="10">
      <c r="A10" s="1"/>
      <c r="C10" s="13" t="str">
        <f>IFERROR(__xludf.DUMMYFUNCTION("QUERY(Dados!A:D,""Select C , SUM(D) where A='""&amp;C6&amp;""' group by C order by SUM(D) desc label C 'Empresa', SUM(D) 'Valor'"")"),"Empresa")</f>
        <v>Empresa</v>
      </c>
      <c r="D10" s="14" t="str">
        <f>IFERROR(__xludf.DUMMYFUNCTION("""COMPUTED_VALUE"""),"Valor")</f>
        <v>Valor</v>
      </c>
      <c r="F10" s="13" t="str">
        <f>IFERROR(__xludf.DUMMYFUNCTION("QUERY(Dados!A:D,""Select A , SUM(D) where C='""&amp;G7&amp;""' group by A order by SUM(D) desc label A 'Fundo', SUM(D) 'Valor'"")"),"Fundo")</f>
        <v>Fundo</v>
      </c>
      <c r="G10" s="13" t="str">
        <f>IFERROR(__xludf.DUMMYFUNCTION("""COMPUTED_VALUE"""),"Valor")</f>
        <v>Valor</v>
      </c>
      <c r="I10" s="1"/>
    </row>
    <row r="11">
      <c r="A11" s="1"/>
      <c r="C11" s="10" t="str">
        <f>IFERROR(__xludf.DUMMYFUNCTION("""COMPUTED_VALUE"""),"Vale S.A.")</f>
        <v>Vale S.A.</v>
      </c>
      <c r="D11" s="11">
        <f>IFERROR(__xludf.DUMMYFUNCTION("""COMPUTED_VALUE"""),8451804.0)</f>
        <v>8451804</v>
      </c>
      <c r="F11" s="10" t="str">
        <f>IFERROR(__xludf.DUMMYFUNCTION("""COMPUTED_VALUE"""),"ISHARES Ibovespa Fundo de Índice")</f>
        <v>ISHARES Ibovespa Fundo de Índice</v>
      </c>
      <c r="G11" s="11">
        <f>IFERROR(__xludf.DUMMYFUNCTION("""COMPUTED_VALUE"""),2.78597176E8)</f>
        <v>278597176</v>
      </c>
      <c r="I11" s="1"/>
    </row>
    <row r="12">
      <c r="A12" s="1"/>
      <c r="C12" s="10" t="str">
        <f>IFERROR(__xludf.DUMMYFUNCTION("""COMPUTED_VALUE"""),"Petrobras")</f>
        <v>Petrobras</v>
      </c>
      <c r="D12" s="11">
        <f>IFERROR(__xludf.DUMMYFUNCTION("""COMPUTED_VALUE"""),7428265.48)</f>
        <v>7428265.48</v>
      </c>
      <c r="F12" s="10" t="str">
        <f>IFERROR(__xludf.DUMMYFUNCTION("""COMPUTED_VALUE"""),"IT NOW Ibovespa Fundo de Índice")</f>
        <v>IT NOW Ibovespa Fundo de Índice</v>
      </c>
      <c r="G12" s="11">
        <f>IFERROR(__xludf.DUMMYFUNCTION("""COMPUTED_VALUE"""),1.40186176E8)</f>
        <v>140186176</v>
      </c>
      <c r="I12" s="1"/>
    </row>
    <row r="13">
      <c r="A13" s="1"/>
      <c r="C13" s="10" t="str">
        <f>IFERROR(__xludf.DUMMYFUNCTION("""COMPUTED_VALUE"""),"Itaú Unibanco")</f>
        <v>Itaú Unibanco</v>
      </c>
      <c r="D13" s="11">
        <f>IFERROR(__xludf.DUMMYFUNCTION("""COMPUTED_VALUE"""),5291642.88)</f>
        <v>5291642.88</v>
      </c>
      <c r="F13" s="10" t="str">
        <f>IFERROR(__xludf.DUMMYFUNCTION("""COMPUTED_VALUE"""),"ETF Bradesco Ibovespa Fundo de Índice")</f>
        <v>ETF Bradesco Ibovespa Fundo de Índice</v>
      </c>
      <c r="G13" s="11">
        <f>IFERROR(__xludf.DUMMYFUNCTION("""COMPUTED_VALUE"""),4.0085824870000005E7)</f>
        <v>40085824.87</v>
      </c>
      <c r="I13" s="1"/>
    </row>
    <row r="14">
      <c r="A14" s="1"/>
      <c r="C14" s="10" t="str">
        <f>IFERROR(__xludf.DUMMYFUNCTION("""COMPUTED_VALUE"""),"Bradesco")</f>
        <v>Bradesco</v>
      </c>
      <c r="D14" s="11">
        <f>IFERROR(__xludf.DUMMYFUNCTION("""COMPUTED_VALUE"""),4987855.35)</f>
        <v>4987855.35</v>
      </c>
      <c r="F14" s="10" t="str">
        <f>IFERROR(__xludf.DUMMYFUNCTION("""COMPUTED_VALUE"""),"IT NOW PIBB IBRX-50 - Fundo de Índice")</f>
        <v>IT NOW PIBB IBRX-50 - Fundo de Índice</v>
      </c>
      <c r="G14" s="11">
        <f>IFERROR(__xludf.DUMMYFUNCTION("""COMPUTED_VALUE"""),3.7515312900000006E7)</f>
        <v>37515312.9</v>
      </c>
      <c r="I14" s="1"/>
    </row>
    <row r="15">
      <c r="A15" s="1"/>
      <c r="C15" s="10" t="str">
        <f>IFERROR(__xludf.DUMMYFUNCTION("""COMPUTED_VALUE"""),"B3 S.A.")</f>
        <v>B3 S.A.</v>
      </c>
      <c r="D15" s="11">
        <f>IFERROR(__xludf.DUMMYFUNCTION("""COMPUTED_VALUE"""),4528307.7)</f>
        <v>4528307.7</v>
      </c>
      <c r="F15" s="10" t="str">
        <f>IFERROR(__xludf.DUMMYFUNCTION("""COMPUTED_VALUE"""),"Caixa ETF Ibovespa Fundo de Índice")</f>
        <v>Caixa ETF Ibovespa Fundo de Índice</v>
      </c>
      <c r="G15" s="11">
        <f>IFERROR(__xludf.DUMMYFUNCTION("""COMPUTED_VALUE"""),1722448.0)</f>
        <v>1722448</v>
      </c>
      <c r="I15" s="1"/>
    </row>
    <row r="16">
      <c r="A16" s="1"/>
      <c r="C16" s="10" t="str">
        <f>IFERROR(__xludf.DUMMYFUNCTION("""COMPUTED_VALUE"""),"Ambev")</f>
        <v>Ambev</v>
      </c>
      <c r="D16" s="11">
        <f>IFERROR(__xludf.DUMMYFUNCTION("""COMPUTED_VALUE"""),2622048.0)</f>
        <v>2622048</v>
      </c>
      <c r="F16" s="10" t="str">
        <f>IFERROR(__xludf.DUMMYFUNCTION("""COMPUTED_VALUE"""),"ISHARES Índice Carbono Eficiente (ICO2) Brasil Fundo de Índice")</f>
        <v>ISHARES Índice Carbono Eficiente (ICO2) Brasil Fundo de Índice</v>
      </c>
      <c r="G16" s="11">
        <f>IFERROR(__xludf.DUMMYFUNCTION("""COMPUTED_VALUE"""),1603810.0)</f>
        <v>1603810</v>
      </c>
      <c r="I16" s="1"/>
    </row>
    <row r="17">
      <c r="A17" s="1"/>
      <c r="C17" s="10" t="str">
        <f>IFERROR(__xludf.DUMMYFUNCTION("""COMPUTED_VALUE"""),"Banco do Brasil")</f>
        <v>Banco do Brasil</v>
      </c>
      <c r="D17" s="11">
        <f>IFERROR(__xludf.DUMMYFUNCTION("""COMPUTED_VALUE"""),2118708.0)</f>
        <v>2118708</v>
      </c>
      <c r="F17" s="10" t="str">
        <f>IFERROR(__xludf.DUMMYFUNCTION("""COMPUTED_VALUE"""),"ISHARES IBRX - Índice Brasil (IBRX-100) Fundo de Índice")</f>
        <v>ISHARES IBRX - Índice Brasil (IBRX-100) Fundo de Índice</v>
      </c>
      <c r="G17" s="11">
        <f>IFERROR(__xludf.DUMMYFUNCTION("""COMPUTED_VALUE"""),1384110.0)</f>
        <v>1384110</v>
      </c>
      <c r="I17" s="1"/>
    </row>
    <row r="18">
      <c r="A18" s="1"/>
      <c r="C18" s="10" t="str">
        <f>IFERROR(__xludf.DUMMYFUNCTION("""COMPUTED_VALUE"""),"Magazine Luiza")</f>
        <v>Magazine Luiza</v>
      </c>
      <c r="D18" s="11">
        <f>IFERROR(__xludf.DUMMYFUNCTION("""COMPUTED_VALUE"""),2059200.0)</f>
        <v>2059200</v>
      </c>
      <c r="F18" s="10" t="str">
        <f>IFERROR(__xludf.DUMMYFUNCTION("""COMPUTED_VALUE"""),"IT NOW IGCT Fundo de Índice")</f>
        <v>IT NOW IGCT Fundo de Índice</v>
      </c>
      <c r="G18" s="11">
        <f>IFERROR(__xludf.DUMMYFUNCTION("""COMPUTED_VALUE"""),320762.0)</f>
        <v>320762</v>
      </c>
      <c r="I18" s="1"/>
    </row>
    <row r="19">
      <c r="A19" s="1"/>
      <c r="C19" s="10" t="str">
        <f>IFERROR(__xludf.DUMMYFUNCTION("""COMPUTED_VALUE"""),"Itaúsa")</f>
        <v>Itaúsa</v>
      </c>
      <c r="D19" s="11">
        <f>IFERROR(__xludf.DUMMYFUNCTION("""COMPUTED_VALUE"""),1930850.94)</f>
        <v>1930850.94</v>
      </c>
      <c r="G19" s="11"/>
      <c r="I19" s="1"/>
    </row>
    <row r="20">
      <c r="A20" s="1"/>
      <c r="C20" s="10" t="str">
        <f>IFERROR(__xludf.DUMMYFUNCTION("""COMPUTED_VALUE"""),"JBS S.A.")</f>
        <v>JBS S.A.</v>
      </c>
      <c r="D20" s="11">
        <f>IFERROR(__xludf.DUMMYFUNCTION("""COMPUTED_VALUE"""),1722448.0)</f>
        <v>1722448</v>
      </c>
      <c r="G20" s="11"/>
      <c r="I20" s="1"/>
    </row>
    <row r="21">
      <c r="A21" s="1"/>
      <c r="C21" s="10" t="str">
        <f>IFERROR(__xludf.DUMMYFUNCTION("""COMPUTED_VALUE"""),"Lojas Renner")</f>
        <v>Lojas Renner</v>
      </c>
      <c r="D21" s="11">
        <f>IFERROR(__xludf.DUMMYFUNCTION("""COMPUTED_VALUE"""),1467290.1)</f>
        <v>1467290.1</v>
      </c>
      <c r="G21" s="11"/>
      <c r="I21" s="1"/>
    </row>
    <row r="22">
      <c r="A22" s="1"/>
      <c r="C22" s="10" t="str">
        <f>IFERROR(__xludf.DUMMYFUNCTION("""COMPUTED_VALUE"""),"WEG S.A.")</f>
        <v>WEG S.A.</v>
      </c>
      <c r="D22" s="11">
        <f>IFERROR(__xludf.DUMMYFUNCTION("""COMPUTED_VALUE"""),1405488.0)</f>
        <v>1405488</v>
      </c>
      <c r="G22" s="11"/>
      <c r="I22" s="1"/>
    </row>
    <row r="23">
      <c r="A23" s="1"/>
      <c r="C23" s="10" t="str">
        <f>IFERROR(__xludf.DUMMYFUNCTION("""COMPUTED_VALUE"""),"Notre Dame Intermedica Participacoes S.A.")</f>
        <v>Notre Dame Intermedica Participacoes S.A.</v>
      </c>
      <c r="D23" s="11">
        <f>IFERROR(__xludf.DUMMYFUNCTION("""COMPUTED_VALUE"""),1383060.0)</f>
        <v>1383060</v>
      </c>
      <c r="I23" s="1"/>
    </row>
    <row r="24">
      <c r="A24" s="1"/>
      <c r="C24" s="10" t="str">
        <f>IFERROR(__xludf.DUMMYFUNCTION("""COMPUTED_VALUE"""),"Suzano S.A.")</f>
        <v>Suzano S.A.</v>
      </c>
      <c r="D24" s="11">
        <f>IFERROR(__xludf.DUMMYFUNCTION("""COMPUTED_VALUE"""),1332141.96)</f>
        <v>1332141.96</v>
      </c>
      <c r="I24" s="1"/>
    </row>
    <row r="25">
      <c r="A25" s="1"/>
      <c r="C25" s="10" t="str">
        <f>IFERROR(__xludf.DUMMYFUNCTION("""COMPUTED_VALUE"""),"Natura")</f>
        <v>Natura</v>
      </c>
      <c r="D25" s="11">
        <f>IFERROR(__xludf.DUMMYFUNCTION("""COMPUTED_VALUE"""),1204632.0)</f>
        <v>1204632</v>
      </c>
      <c r="I25" s="1"/>
    </row>
    <row r="26">
      <c r="A26" s="1"/>
      <c r="C26" s="10" t="str">
        <f>IFERROR(__xludf.DUMMYFUNCTION("""COMPUTED_VALUE"""),"Rumo S.A.")</f>
        <v>Rumo S.A.</v>
      </c>
      <c r="D26" s="11">
        <f>IFERROR(__xludf.DUMMYFUNCTION("""COMPUTED_VALUE"""),1148849.76)</f>
        <v>1148849.76</v>
      </c>
      <c r="I26" s="1"/>
    </row>
    <row r="27">
      <c r="A27" s="1"/>
      <c r="C27" s="10" t="str">
        <f>IFERROR(__xludf.DUMMYFUNCTION("""COMPUTED_VALUE"""),"Localiza Hertz")</f>
        <v>Localiza Hertz</v>
      </c>
      <c r="D27" s="11">
        <f>IFERROR(__xludf.DUMMYFUNCTION("""COMPUTED_VALUE"""),1108762.7200000002)</f>
        <v>1108762.72</v>
      </c>
      <c r="I27" s="1"/>
    </row>
    <row r="28">
      <c r="A28" s="1"/>
      <c r="C28" s="10" t="str">
        <f>IFERROR(__xludf.DUMMYFUNCTION("""COMPUTED_VALUE"""),"RaiaDrogasil")</f>
        <v>RaiaDrogasil</v>
      </c>
      <c r="D28" s="11">
        <f>IFERROR(__xludf.DUMMYFUNCTION("""COMPUTED_VALUE"""),1105344.0)</f>
        <v>1105344</v>
      </c>
      <c r="I28" s="1"/>
    </row>
    <row r="29">
      <c r="A29" s="1"/>
      <c r="C29" s="10" t="str">
        <f>IFERROR(__xludf.DUMMYFUNCTION("""COMPUTED_VALUE"""),"Equatorial Energia")</f>
        <v>Equatorial Energia</v>
      </c>
      <c r="D29" s="11">
        <f>IFERROR(__xludf.DUMMYFUNCTION("""COMPUTED_VALUE"""),982450.0)</f>
        <v>982450</v>
      </c>
      <c r="I29" s="1"/>
    </row>
    <row r="30">
      <c r="A30" s="1"/>
      <c r="C30" s="10" t="str">
        <f>IFERROR(__xludf.DUMMYFUNCTION("""COMPUTED_VALUE"""),"Lojas Americanas")</f>
        <v>Lojas Americanas</v>
      </c>
      <c r="D30" s="11">
        <f>IFERROR(__xludf.DUMMYFUNCTION("""COMPUTED_VALUE"""),949934.5)</f>
        <v>949934.5</v>
      </c>
      <c r="I30" s="1"/>
    </row>
    <row r="31">
      <c r="A31" s="1"/>
      <c r="C31" s="10" t="str">
        <f>IFERROR(__xludf.DUMMYFUNCTION("""COMPUTED_VALUE"""),"Telefônica Brasil")</f>
        <v>Telefônica Brasil</v>
      </c>
      <c r="D31" s="11">
        <f>IFERROR(__xludf.DUMMYFUNCTION("""COMPUTED_VALUE"""),947514.0)</f>
        <v>947514</v>
      </c>
      <c r="I31" s="1"/>
    </row>
    <row r="32">
      <c r="A32" s="1"/>
      <c r="C32" s="10" t="str">
        <f>IFERROR(__xludf.DUMMYFUNCTION("""COMPUTED_VALUE"""),"BRF S.A.")</f>
        <v>BRF S.A.</v>
      </c>
      <c r="D32" s="11">
        <f>IFERROR(__xludf.DUMMYFUNCTION("""COMPUTED_VALUE"""),906233.4)</f>
        <v>906233.4</v>
      </c>
      <c r="I32" s="1"/>
    </row>
    <row r="33">
      <c r="A33" s="1"/>
      <c r="C33" s="10" t="str">
        <f>IFERROR(__xludf.DUMMYFUNCTION("""COMPUTED_VALUE"""),"Grupo Ultra")</f>
        <v>Grupo Ultra</v>
      </c>
      <c r="D33" s="11">
        <f>IFERROR(__xludf.DUMMYFUNCTION("""COMPUTED_VALUE"""),900512.0)</f>
        <v>900512</v>
      </c>
      <c r="I33" s="1"/>
    </row>
    <row r="34">
      <c r="A34" s="1"/>
      <c r="C34" s="10" t="str">
        <f>IFERROR(__xludf.DUMMYFUNCTION("""COMPUTED_VALUE"""),"Companhia de Saneamento Básico do Estado de São Paulo")</f>
        <v>Companhia de Saneamento Básico do Estado de São Paulo</v>
      </c>
      <c r="D34" s="11">
        <f>IFERROR(__xludf.DUMMYFUNCTION("""COMPUTED_VALUE"""),896280.0)</f>
        <v>896280</v>
      </c>
      <c r="I34" s="1"/>
    </row>
    <row r="35">
      <c r="A35" s="1"/>
      <c r="C35" s="10" t="str">
        <f>IFERROR(__xludf.DUMMYFUNCTION("""COMPUTED_VALUE"""),"B2W Digital")</f>
        <v>B2W Digital</v>
      </c>
      <c r="D35" s="11">
        <f>IFERROR(__xludf.DUMMYFUNCTION("""COMPUTED_VALUE"""),870390.0)</f>
        <v>870390</v>
      </c>
      <c r="I35" s="1"/>
    </row>
    <row r="36">
      <c r="A36" s="1"/>
      <c r="C36" s="10" t="str">
        <f>IFERROR(__xludf.DUMMYFUNCTION("""COMPUTED_VALUE"""),"Eletrobras")</f>
        <v>Eletrobras</v>
      </c>
      <c r="D36" s="11">
        <f>IFERROR(__xludf.DUMMYFUNCTION("""COMPUTED_VALUE"""),854489.0)</f>
        <v>854489</v>
      </c>
      <c r="I36" s="1"/>
    </row>
    <row r="37">
      <c r="A37" s="1"/>
      <c r="C37" s="10" t="str">
        <f>IFERROR(__xludf.DUMMYFUNCTION("""COMPUTED_VALUE"""),"BB Seguridade")</f>
        <v>BB Seguridade</v>
      </c>
      <c r="D37" s="11">
        <f>IFERROR(__xludf.DUMMYFUNCTION("""COMPUTED_VALUE"""),824128.0)</f>
        <v>824128</v>
      </c>
      <c r="I37" s="1"/>
    </row>
    <row r="38">
      <c r="A38" s="1"/>
      <c r="C38" s="10" t="str">
        <f>IFERROR(__xludf.DUMMYFUNCTION("""COMPUTED_VALUE"""),"Grupo CCR")</f>
        <v>Grupo CCR</v>
      </c>
      <c r="D38" s="11">
        <f>IFERROR(__xludf.DUMMYFUNCTION("""COMPUTED_VALUE"""),796740.0)</f>
        <v>796740</v>
      </c>
      <c r="I38" s="1"/>
    </row>
    <row r="39">
      <c r="A39" s="1"/>
      <c r="C39" s="10" t="str">
        <f>IFERROR(__xludf.DUMMYFUNCTION("""COMPUTED_VALUE"""),"Petrobras Distribuidora")</f>
        <v>Petrobras Distribuidora</v>
      </c>
      <c r="D39" s="11">
        <f>IFERROR(__xludf.DUMMYFUNCTION("""COMPUTED_VALUE"""),761728.0)</f>
        <v>761728</v>
      </c>
      <c r="I39" s="1"/>
    </row>
    <row r="40">
      <c r="A40" s="1"/>
      <c r="C40" s="10" t="str">
        <f>IFERROR(__xludf.DUMMYFUNCTION("""COMPUTED_VALUE"""),"Via Varejo")</f>
        <v>Via Varejo</v>
      </c>
      <c r="D40" s="11">
        <f>IFERROR(__xludf.DUMMYFUNCTION("""COMPUTED_VALUE"""),686960.0)</f>
        <v>686960</v>
      </c>
      <c r="I40" s="1"/>
    </row>
    <row r="41">
      <c r="A41" s="1"/>
      <c r="C41" s="10" t="str">
        <f>IFERROR(__xludf.DUMMYFUNCTION("""COMPUTED_VALUE"""),"Gerdau")</f>
        <v>Gerdau</v>
      </c>
      <c r="D41" s="11">
        <f>IFERROR(__xludf.DUMMYFUNCTION("""COMPUTED_VALUE"""),670157.0)</f>
        <v>670157</v>
      </c>
      <c r="I41" s="1"/>
    </row>
    <row r="42">
      <c r="A42" s="1"/>
      <c r="C42" s="10" t="str">
        <f>IFERROR(__xludf.DUMMYFUNCTION("""COMPUTED_VALUE"""),"Hypera Pharma")</f>
        <v>Hypera Pharma</v>
      </c>
      <c r="D42" s="11">
        <f>IFERROR(__xludf.DUMMYFUNCTION("""COMPUTED_VALUE"""),634734.0)</f>
        <v>634734</v>
      </c>
      <c r="I42" s="1"/>
    </row>
    <row r="43">
      <c r="A43" s="1"/>
      <c r="C43" s="10" t="str">
        <f>IFERROR(__xludf.DUMMYFUNCTION("""COMPUTED_VALUE"""),"Sul America")</f>
        <v>Sul America</v>
      </c>
      <c r="D43" s="11">
        <f>IFERROR(__xludf.DUMMYFUNCTION("""COMPUTED_VALUE"""),614445.0)</f>
        <v>614445</v>
      </c>
      <c r="I43" s="1"/>
    </row>
    <row r="44">
      <c r="A44" s="1"/>
      <c r="C44" s="10" t="str">
        <f>IFERROR(__xludf.DUMMYFUNCTION("""COMPUTED_VALUE"""),"Klabin S.A.")</f>
        <v>Klabin S.A.</v>
      </c>
      <c r="D44" s="11">
        <f>IFERROR(__xludf.DUMMYFUNCTION("""COMPUTED_VALUE"""),609039.0)</f>
        <v>609039</v>
      </c>
      <c r="I44" s="1"/>
    </row>
    <row r="45">
      <c r="A45" s="1"/>
      <c r="C45" s="10" t="str">
        <f>IFERROR(__xludf.DUMMYFUNCTION("""COMPUTED_VALUE"""),"Grupo Energisa")</f>
        <v>Grupo Energisa</v>
      </c>
      <c r="D45" s="11">
        <f>IFERROR(__xludf.DUMMYFUNCTION("""COMPUTED_VALUE"""),579500.0)</f>
        <v>579500</v>
      </c>
      <c r="I45" s="1"/>
    </row>
    <row r="46">
      <c r="A46" s="1"/>
      <c r="C46" s="10" t="str">
        <f>IFERROR(__xludf.DUMMYFUNCTION("""COMPUTED_VALUE"""),"Hapvida Participacoes e Investimentos S.A.")</f>
        <v>Hapvida Participacoes e Investimentos S.A.</v>
      </c>
      <c r="D46" s="11">
        <f>IFERROR(__xludf.DUMMYFUNCTION("""COMPUTED_VALUE"""),576030.0)</f>
        <v>576030</v>
      </c>
      <c r="I46" s="1"/>
    </row>
    <row r="47">
      <c r="A47" s="1"/>
      <c r="C47" s="10" t="str">
        <f>IFERROR(__xludf.DUMMYFUNCTION("""COMPUTED_VALUE"""),"TIM Brasil")</f>
        <v>TIM Brasil</v>
      </c>
      <c r="D47" s="11">
        <f>IFERROR(__xludf.DUMMYFUNCTION("""COMPUTED_VALUE"""),528456.0)</f>
        <v>528456</v>
      </c>
      <c r="I47" s="1"/>
    </row>
    <row r="48">
      <c r="A48" s="1"/>
      <c r="C48" s="10" t="str">
        <f>IFERROR(__xludf.DUMMYFUNCTION("""COMPUTED_VALUE"""),"Engie Brasil")</f>
        <v>Engie Brasil</v>
      </c>
      <c r="D48" s="11">
        <f>IFERROR(__xludf.DUMMYFUNCTION("""COMPUTED_VALUE"""),526138.46)</f>
        <v>526138.46</v>
      </c>
      <c r="I48" s="1"/>
    </row>
    <row r="49">
      <c r="A49" s="1"/>
      <c r="C49" s="10" t="str">
        <f>IFERROR(__xludf.DUMMYFUNCTION("""COMPUTED_VALUE"""),"Companhia Energética de Minas Gerais")</f>
        <v>Companhia Energética de Minas Gerais</v>
      </c>
      <c r="D49" s="11">
        <f>IFERROR(__xludf.DUMMYFUNCTION("""COMPUTED_VALUE"""),505936.8)</f>
        <v>505936.8</v>
      </c>
      <c r="I49" s="1"/>
    </row>
    <row r="50">
      <c r="A50" s="1"/>
      <c r="C50" s="10" t="str">
        <f>IFERROR(__xludf.DUMMYFUNCTION("""COMPUTED_VALUE"""),"Cosan S.A.")</f>
        <v>Cosan S.A.</v>
      </c>
      <c r="D50" s="11">
        <f>IFERROR(__xludf.DUMMYFUNCTION("""COMPUTED_VALUE"""),493875.0)</f>
        <v>493875</v>
      </c>
      <c r="I50" s="1"/>
    </row>
    <row r="51">
      <c r="A51" s="1"/>
      <c r="C51" s="10" t="str">
        <f>IFERROR(__xludf.DUMMYFUNCTION("""COMPUTED_VALUE"""),"GPA")</f>
        <v>GPA</v>
      </c>
      <c r="D51" s="11">
        <f>IFERROR(__xludf.DUMMYFUNCTION("""COMPUTED_VALUE"""),478648.0)</f>
        <v>478648</v>
      </c>
      <c r="I51" s="1"/>
    </row>
    <row r="52">
      <c r="A52" s="1"/>
      <c r="C52" s="10" t="str">
        <f>IFERROR(__xludf.DUMMYFUNCTION("""COMPUTED_VALUE"""),"BTG Pactual")</f>
        <v>BTG Pactual</v>
      </c>
      <c r="D52" s="11">
        <f>IFERROR(__xludf.DUMMYFUNCTION("""COMPUTED_VALUE"""),478632.0)</f>
        <v>478632</v>
      </c>
      <c r="I52" s="1"/>
    </row>
    <row r="53">
      <c r="A53" s="1"/>
      <c r="C53" s="10" t="str">
        <f>IFERROR(__xludf.DUMMYFUNCTION("""COMPUTED_VALUE"""),"Kroton Educacional")</f>
        <v>Kroton Educacional</v>
      </c>
      <c r="D53" s="11">
        <f>IFERROR(__xludf.DUMMYFUNCTION("""COMPUTED_VALUE"""),464773.6)</f>
        <v>464773.6</v>
      </c>
      <c r="I53" s="1"/>
    </row>
    <row r="54">
      <c r="A54" s="1"/>
      <c r="C54" s="10" t="str">
        <f>IFERROR(__xludf.DUMMYFUNCTION("""COMPUTED_VALUE"""),"Banco Santander Brasil S.A.")</f>
        <v>Banco Santander Brasil S.A.</v>
      </c>
      <c r="D54" s="11">
        <f>IFERROR(__xludf.DUMMYFUNCTION("""COMPUTED_VALUE"""),448545.0)</f>
        <v>448545</v>
      </c>
      <c r="I54" s="1"/>
    </row>
    <row r="55">
      <c r="A55" s="1"/>
      <c r="C55" s="10" t="str">
        <f>IFERROR(__xludf.DUMMYFUNCTION("""COMPUTED_VALUE"""),"YDUQS")</f>
        <v>YDUQS</v>
      </c>
      <c r="D55" s="11">
        <f>IFERROR(__xludf.DUMMYFUNCTION("""COMPUTED_VALUE"""),412960.0)</f>
        <v>412960</v>
      </c>
      <c r="I55" s="1"/>
    </row>
    <row r="56">
      <c r="A56" s="1"/>
      <c r="C56" s="10" t="str">
        <f>IFERROR(__xludf.DUMMYFUNCTION("""COMPUTED_VALUE"""),"brMalls")</f>
        <v>brMalls</v>
      </c>
      <c r="D56" s="11">
        <f>IFERROR(__xludf.DUMMYFUNCTION("""COMPUTED_VALUE"""),402425.81999999995)</f>
        <v>402425.82</v>
      </c>
      <c r="I56" s="1"/>
    </row>
    <row r="57">
      <c r="A57" s="1"/>
      <c r="C57" s="10" t="str">
        <f>IFERROR(__xludf.DUMMYFUNCTION("""COMPUTED_VALUE"""),"Totvs")</f>
        <v>Totvs</v>
      </c>
      <c r="D57" s="11">
        <f>IFERROR(__xludf.DUMMYFUNCTION("""COMPUTED_VALUE"""),386112.0)</f>
        <v>386112</v>
      </c>
      <c r="I57" s="1"/>
    </row>
    <row r="58">
      <c r="A58" s="1"/>
      <c r="C58" s="10" t="str">
        <f>IFERROR(__xludf.DUMMYFUNCTION("""COMPUTED_VALUE"""),"Bradespar")</f>
        <v>Bradespar</v>
      </c>
      <c r="D58" s="11">
        <f>IFERROR(__xludf.DUMMYFUNCTION("""COMPUTED_VALUE"""),376752.0)</f>
        <v>376752</v>
      </c>
      <c r="I58" s="1"/>
    </row>
    <row r="59">
      <c r="A59" s="1"/>
      <c r="C59" s="10" t="str">
        <f>IFERROR(__xludf.DUMMYFUNCTION("""COMPUTED_VALUE"""),"IRB Brasil RE")</f>
        <v>IRB Brasil RE</v>
      </c>
      <c r="D59" s="11">
        <f>IFERROR(__xludf.DUMMYFUNCTION("""COMPUTED_VALUE"""),371840.0)</f>
        <v>371840</v>
      </c>
      <c r="I59" s="1"/>
    </row>
    <row r="60">
      <c r="A60" s="1"/>
      <c r="C60" s="10" t="str">
        <f>IFERROR(__xludf.DUMMYFUNCTION("""COMPUTED_VALUE"""),"Braskem")</f>
        <v>Braskem</v>
      </c>
      <c r="D60" s="11">
        <f>IFERROR(__xludf.DUMMYFUNCTION("""COMPUTED_VALUE"""),357846.0)</f>
        <v>357846</v>
      </c>
      <c r="I60" s="1"/>
    </row>
    <row r="61">
      <c r="A61" s="1"/>
      <c r="C61" s="10" t="str">
        <f>IFERROR(__xludf.DUMMYFUNCTION("""COMPUTED_VALUE"""),"Fleury")</f>
        <v>Fleury</v>
      </c>
      <c r="D61" s="11">
        <f>IFERROR(__xludf.DUMMYFUNCTION("""COMPUTED_VALUE"""),347915.0)</f>
        <v>347915</v>
      </c>
      <c r="I61" s="1"/>
    </row>
    <row r="62">
      <c r="A62" s="1"/>
      <c r="C62" s="10" t="str">
        <f>IFERROR(__xludf.DUMMYFUNCTION("""COMPUTED_VALUE"""),"Carrefour")</f>
        <v>Carrefour</v>
      </c>
      <c r="D62" s="11">
        <f>IFERROR(__xludf.DUMMYFUNCTION("""COMPUTED_VALUE"""),343914.0)</f>
        <v>343914</v>
      </c>
      <c r="I62" s="1"/>
    </row>
    <row r="63">
      <c r="A63" s="1"/>
      <c r="C63" s="10" t="str">
        <f>IFERROR(__xludf.DUMMYFUNCTION("""COMPUTED_VALUE"""),"Qualicorp")</f>
        <v>Qualicorp</v>
      </c>
      <c r="D63" s="11">
        <f>IFERROR(__xludf.DUMMYFUNCTION("""COMPUTED_VALUE"""),322592.0)</f>
        <v>322592</v>
      </c>
      <c r="I63" s="1"/>
    </row>
    <row r="64">
      <c r="A64" s="1"/>
      <c r="C64" s="10" t="str">
        <f>IFERROR(__xludf.DUMMYFUNCTION("""COMPUTED_VALUE"""),"Companhia Siderúrgica Nacional")</f>
        <v>Companhia Siderúrgica Nacional</v>
      </c>
      <c r="D64" s="11">
        <f>IFERROR(__xludf.DUMMYFUNCTION("""COMPUTED_VALUE"""),319920.0)</f>
        <v>319920</v>
      </c>
      <c r="I64" s="1"/>
    </row>
    <row r="65">
      <c r="A65" s="1"/>
      <c r="C65" s="10" t="str">
        <f>IFERROR(__xludf.DUMMYFUNCTION("""COMPUTED_VALUE"""),"TAESA")</f>
        <v>TAESA</v>
      </c>
      <c r="D65" s="11">
        <f>IFERROR(__xludf.DUMMYFUNCTION("""COMPUTED_VALUE"""),302524.0)</f>
        <v>302524</v>
      </c>
      <c r="I65" s="1"/>
    </row>
    <row r="66">
      <c r="A66" s="1"/>
      <c r="C66" s="10" t="str">
        <f>IFERROR(__xludf.DUMMYFUNCTION("""COMPUTED_VALUE"""),"Multiplan")</f>
        <v>Multiplan</v>
      </c>
      <c r="D66" s="11">
        <f>IFERROR(__xludf.DUMMYFUNCTION("""COMPUTED_VALUE"""),273108.0)</f>
        <v>273108</v>
      </c>
      <c r="F66" s="15"/>
      <c r="I66" s="1"/>
    </row>
    <row r="67">
      <c r="A67" s="1"/>
      <c r="C67" s="10" t="str">
        <f>IFERROR(__xludf.DUMMYFUNCTION("""COMPUTED_VALUE"""),"Marfrig")</f>
        <v>Marfrig</v>
      </c>
      <c r="D67" s="11">
        <f>IFERROR(__xludf.DUMMYFUNCTION("""COMPUTED_VALUE"""),265812.0)</f>
        <v>265812</v>
      </c>
      <c r="I67" s="1"/>
    </row>
    <row r="68">
      <c r="A68" s="1"/>
      <c r="C68" s="10" t="str">
        <f>IFERROR(__xludf.DUMMYFUNCTION("""COMPUTED_VALUE"""),"CPFL Energia")</f>
        <v>CPFL Energia</v>
      </c>
      <c r="D68" s="11">
        <f>IFERROR(__xludf.DUMMYFUNCTION("""COMPUTED_VALUE"""),264450.0)</f>
        <v>264450</v>
      </c>
      <c r="I68" s="1"/>
    </row>
    <row r="69">
      <c r="A69" s="1"/>
      <c r="C69" s="10" t="str">
        <f>IFERROR(__xludf.DUMMYFUNCTION("""COMPUTED_VALUE"""),"Embraer")</f>
        <v>Embraer</v>
      </c>
      <c r="D69" s="11">
        <f>IFERROR(__xludf.DUMMYFUNCTION("""COMPUTED_VALUE"""),254725.9)</f>
        <v>254725.9</v>
      </c>
      <c r="I69" s="1"/>
    </row>
    <row r="70">
      <c r="A70" s="1"/>
      <c r="C70" s="10" t="str">
        <f>IFERROR(__xludf.DUMMYFUNCTION("""COMPUTED_VALUE"""),"EDP Brasil")</f>
        <v>EDP Brasil</v>
      </c>
      <c r="D70" s="11">
        <f>IFERROR(__xludf.DUMMYFUNCTION("""COMPUTED_VALUE"""),252681.0)</f>
        <v>252681</v>
      </c>
      <c r="I70" s="1"/>
    </row>
    <row r="71">
      <c r="A71" s="1"/>
      <c r="C71" s="10" t="str">
        <f>IFERROR(__xludf.DUMMYFUNCTION("""COMPUTED_VALUE"""),"Cyrela")</f>
        <v>Cyrela</v>
      </c>
      <c r="D71" s="11">
        <f>IFERROR(__xludf.DUMMYFUNCTION("""COMPUTED_VALUE"""),229553.85)</f>
        <v>229553.85</v>
      </c>
      <c r="I71" s="1"/>
    </row>
    <row r="72">
      <c r="A72" s="1"/>
      <c r="C72" s="10" t="str">
        <f>IFERROR(__xludf.DUMMYFUNCTION("""COMPUTED_VALUE"""),"Cielo")</f>
        <v>Cielo</v>
      </c>
      <c r="D72" s="11">
        <f>IFERROR(__xludf.DUMMYFUNCTION("""COMPUTED_VALUE"""),221035.87)</f>
        <v>221035.87</v>
      </c>
      <c r="I72" s="1"/>
    </row>
    <row r="73">
      <c r="A73" s="1"/>
      <c r="C73" s="10" t="str">
        <f>IFERROR(__xludf.DUMMYFUNCTION("""COMPUTED_VALUE"""),"Azul S.A.")</f>
        <v>Azul S.A.</v>
      </c>
      <c r="D73" s="11">
        <f>IFERROR(__xludf.DUMMYFUNCTION("""COMPUTED_VALUE"""),218484.0)</f>
        <v>218484</v>
      </c>
      <c r="I73" s="1"/>
    </row>
    <row r="74">
      <c r="A74" s="1"/>
      <c r="C74" s="10" t="str">
        <f>IFERROR(__xludf.DUMMYFUNCTION("""COMPUTED_VALUE"""),"MRV")</f>
        <v>MRV</v>
      </c>
      <c r="D74" s="11">
        <f>IFERROR(__xludf.DUMMYFUNCTION("""COMPUTED_VALUE"""),215414.0)</f>
        <v>215414</v>
      </c>
      <c r="I74" s="1"/>
    </row>
    <row r="75">
      <c r="A75" s="1"/>
      <c r="C75" s="10" t="str">
        <f>IFERROR(__xludf.DUMMYFUNCTION("""COMPUTED_VALUE"""),"Metalúrgica Gerdau")</f>
        <v>Metalúrgica Gerdau</v>
      </c>
      <c r="D75" s="11">
        <f>IFERROR(__xludf.DUMMYFUNCTION("""COMPUTED_VALUE"""),197538.72)</f>
        <v>197538.72</v>
      </c>
      <c r="I75" s="1"/>
    </row>
    <row r="76">
      <c r="A76" s="1"/>
      <c r="C76" s="10" t="str">
        <f>IFERROR(__xludf.DUMMYFUNCTION("""COMPUTED_VALUE"""),"Minerva")</f>
        <v>Minerva</v>
      </c>
      <c r="D76" s="11">
        <f>IFERROR(__xludf.DUMMYFUNCTION("""COMPUTED_VALUE"""),167375.0)</f>
        <v>167375</v>
      </c>
      <c r="I76" s="1"/>
    </row>
    <row r="77">
      <c r="A77" s="1"/>
      <c r="C77" s="10" t="str">
        <f>IFERROR(__xludf.DUMMYFUNCTION("""COMPUTED_VALUE"""),"Usiminas")</f>
        <v>Usiminas</v>
      </c>
      <c r="D77" s="11">
        <f>IFERROR(__xludf.DUMMYFUNCTION("""COMPUTED_VALUE"""),151855.8)</f>
        <v>151855.8</v>
      </c>
      <c r="I77" s="1"/>
    </row>
    <row r="78">
      <c r="A78" s="1"/>
      <c r="C78" s="10" t="str">
        <f>IFERROR(__xludf.DUMMYFUNCTION("""COMPUTED_VALUE"""),"Iguatemi Empresa de Shopping Centers")</f>
        <v>Iguatemi Empresa de Shopping Centers</v>
      </c>
      <c r="D78" s="11">
        <f>IFERROR(__xludf.DUMMYFUNCTION("""COMPUTED_VALUE"""),140137.0)</f>
        <v>140137</v>
      </c>
      <c r="I78" s="1"/>
    </row>
    <row r="79">
      <c r="A79" s="1"/>
      <c r="C79" s="10" t="str">
        <f>IFERROR(__xludf.DUMMYFUNCTION("""COMPUTED_VALUE"""),"EcoRodovias")</f>
        <v>EcoRodovias</v>
      </c>
      <c r="D79" s="11">
        <f>IFERROR(__xludf.DUMMYFUNCTION("""COMPUTED_VALUE"""),109145.0)</f>
        <v>109145</v>
      </c>
      <c r="I79" s="1"/>
    </row>
    <row r="80">
      <c r="A80" s="1"/>
      <c r="C80" s="10" t="str">
        <f>IFERROR(__xludf.DUMMYFUNCTION("""COMPUTED_VALUE"""),"CVC Brasil Operadora e Agência de Viagens S.A.")</f>
        <v>CVC Brasil Operadora e Agência de Viagens S.A.</v>
      </c>
      <c r="D80" s="11">
        <f>IFERROR(__xludf.DUMMYFUNCTION("""COMPUTED_VALUE"""),100800.0)</f>
        <v>100800</v>
      </c>
      <c r="I80" s="1"/>
    </row>
    <row r="81">
      <c r="A81" s="1"/>
      <c r="C81" s="10" t="str">
        <f>IFERROR(__xludf.DUMMYFUNCTION("""COMPUTED_VALUE"""),"CIA Hering S.A.")</f>
        <v>CIA Hering S.A.</v>
      </c>
      <c r="D81" s="11">
        <f>IFERROR(__xludf.DUMMYFUNCTION("""COMPUTED_VALUE"""),82584.0)</f>
        <v>82584</v>
      </c>
      <c r="I81" s="1"/>
    </row>
    <row r="82">
      <c r="A82" s="1"/>
      <c r="C82" s="10" t="str">
        <f>IFERROR(__xludf.DUMMYFUNCTION("""COMPUTED_VALUE"""),"Gol Linhas Aéreas")</f>
        <v>Gol Linhas Aéreas</v>
      </c>
      <c r="D82" s="11">
        <f>IFERROR(__xludf.DUMMYFUNCTION("""COMPUTED_VALUE"""),78195.0)</f>
        <v>78195</v>
      </c>
      <c r="I82" s="1"/>
    </row>
    <row r="83">
      <c r="A83" s="1"/>
      <c r="C83" s="10" t="str">
        <f>IFERROR(__xludf.DUMMYFUNCTION("""COMPUTED_VALUE"""),"Smiles Fidelidade")</f>
        <v>Smiles Fidelidade</v>
      </c>
      <c r="D83" s="11">
        <f>IFERROR(__xludf.DUMMYFUNCTION("""COMPUTED_VALUE"""),0.0)</f>
        <v>0</v>
      </c>
      <c r="I83" s="1"/>
    </row>
    <row r="84">
      <c r="A84" s="1"/>
      <c r="D84" s="16"/>
      <c r="I84" s="1"/>
    </row>
    <row r="85">
      <c r="A85" s="1"/>
      <c r="B85" s="10"/>
      <c r="C85" s="10"/>
      <c r="D85" s="11"/>
      <c r="E85" s="10"/>
      <c r="F85" s="10"/>
      <c r="G85" s="10"/>
      <c r="H85" s="10"/>
      <c r="I85" s="1"/>
    </row>
    <row r="86">
      <c r="A86" s="1"/>
      <c r="B86" s="10"/>
      <c r="C86" s="10"/>
      <c r="D86" s="11"/>
      <c r="E86" s="10"/>
      <c r="F86" s="10"/>
      <c r="G86" s="10"/>
      <c r="H86" s="10"/>
      <c r="I86" s="1"/>
    </row>
    <row r="87">
      <c r="A87" s="1"/>
      <c r="B87" s="10"/>
      <c r="C87" s="10"/>
      <c r="D87" s="11"/>
      <c r="E87" s="10"/>
      <c r="F87" s="10"/>
      <c r="G87" s="10"/>
      <c r="H87" s="10"/>
      <c r="I87" s="1"/>
    </row>
    <row r="88">
      <c r="A88" s="1"/>
      <c r="B88" s="10"/>
      <c r="C88" s="10"/>
      <c r="D88" s="11"/>
      <c r="E88" s="10"/>
      <c r="F88" s="10"/>
      <c r="G88" s="10"/>
      <c r="H88" s="10"/>
      <c r="I88" s="1"/>
    </row>
    <row r="89">
      <c r="A89" s="1"/>
      <c r="B89" s="10"/>
      <c r="C89" s="10"/>
      <c r="D89" s="11"/>
      <c r="E89" s="10"/>
      <c r="F89" s="10"/>
      <c r="G89" s="10"/>
      <c r="H89" s="10"/>
      <c r="I89" s="1"/>
    </row>
    <row r="90">
      <c r="A90" s="1"/>
      <c r="B90" s="10"/>
      <c r="C90" s="10"/>
      <c r="D90" s="11"/>
      <c r="E90" s="10"/>
      <c r="F90" s="10"/>
      <c r="G90" s="10"/>
      <c r="H90" s="10"/>
      <c r="I90" s="1"/>
    </row>
    <row r="91">
      <c r="A91" s="1"/>
      <c r="B91" s="10"/>
      <c r="C91" s="10"/>
      <c r="D91" s="11"/>
      <c r="E91" s="10"/>
      <c r="F91" s="10"/>
      <c r="G91" s="10"/>
      <c r="H91" s="10"/>
      <c r="I91" s="1"/>
    </row>
    <row r="92">
      <c r="A92" s="1"/>
      <c r="B92" s="10"/>
      <c r="C92" s="10"/>
      <c r="D92" s="11"/>
      <c r="E92" s="10"/>
      <c r="F92" s="10"/>
      <c r="G92" s="10"/>
      <c r="H92" s="10"/>
      <c r="I92" s="1"/>
    </row>
    <row r="93">
      <c r="A93" s="1"/>
      <c r="B93" s="10"/>
      <c r="C93" s="10"/>
      <c r="D93" s="11"/>
      <c r="E93" s="10"/>
      <c r="F93" s="10"/>
      <c r="G93" s="10"/>
      <c r="H93" s="10"/>
      <c r="I93" s="1"/>
    </row>
    <row r="94">
      <c r="A94" s="1"/>
      <c r="B94" s="10"/>
      <c r="C94" s="10"/>
      <c r="D94" s="11"/>
      <c r="E94" s="10"/>
      <c r="F94" s="10"/>
      <c r="G94" s="10"/>
      <c r="H94" s="10"/>
      <c r="I94" s="1"/>
    </row>
    <row r="95">
      <c r="A95" s="1"/>
      <c r="B95" s="10"/>
      <c r="C95" s="10"/>
      <c r="D95" s="11"/>
      <c r="E95" s="10"/>
      <c r="F95" s="10"/>
      <c r="G95" s="10"/>
      <c r="H95" s="10"/>
      <c r="I95" s="1"/>
    </row>
    <row r="96">
      <c r="A96" s="1"/>
      <c r="B96" s="10"/>
      <c r="C96" s="10"/>
      <c r="D96" s="11"/>
      <c r="E96" s="10"/>
      <c r="F96" s="10"/>
      <c r="G96" s="10"/>
      <c r="H96" s="10"/>
      <c r="I96" s="1"/>
    </row>
    <row r="97">
      <c r="A97" s="1"/>
      <c r="B97" s="10"/>
      <c r="C97" s="10"/>
      <c r="D97" s="11"/>
      <c r="E97" s="10"/>
      <c r="F97" s="10"/>
      <c r="G97" s="10"/>
      <c r="H97" s="10"/>
      <c r="I97" s="1"/>
    </row>
    <row r="98">
      <c r="A98" s="1"/>
      <c r="B98" s="10"/>
      <c r="C98" s="10"/>
      <c r="D98" s="11"/>
      <c r="E98" s="10"/>
      <c r="F98" s="10"/>
      <c r="G98" s="10"/>
      <c r="H98" s="10"/>
      <c r="I98" s="1"/>
    </row>
    <row r="99">
      <c r="A99" s="1"/>
      <c r="B99" s="10"/>
      <c r="C99" s="10"/>
      <c r="D99" s="11"/>
      <c r="E99" s="10"/>
      <c r="F99" s="10"/>
      <c r="G99" s="10"/>
      <c r="H99" s="10"/>
      <c r="I99" s="1"/>
    </row>
    <row r="100">
      <c r="A100" s="1"/>
      <c r="B100" s="10"/>
      <c r="C100" s="10"/>
      <c r="D100" s="11"/>
      <c r="E100" s="10"/>
      <c r="F100" s="10"/>
      <c r="G100" s="10"/>
      <c r="H100" s="10"/>
      <c r="I100" s="1"/>
    </row>
    <row r="101">
      <c r="A101" s="1"/>
      <c r="B101" s="10"/>
      <c r="C101" s="10"/>
      <c r="D101" s="11"/>
      <c r="E101" s="10"/>
      <c r="F101" s="10"/>
      <c r="G101" s="10"/>
      <c r="H101" s="10"/>
      <c r="I101" s="1"/>
    </row>
    <row r="102">
      <c r="A102" s="1"/>
      <c r="B102" s="10"/>
      <c r="C102" s="10"/>
      <c r="D102" s="11"/>
      <c r="E102" s="10"/>
      <c r="F102" s="10"/>
      <c r="G102" s="10"/>
      <c r="H102" s="10"/>
      <c r="I102" s="1"/>
    </row>
    <row r="103">
      <c r="A103" s="1"/>
      <c r="B103" s="10"/>
      <c r="C103" s="10"/>
      <c r="D103" s="11"/>
      <c r="E103" s="10"/>
      <c r="F103" s="10"/>
      <c r="G103" s="10"/>
      <c r="H103" s="10"/>
      <c r="I103" s="1"/>
    </row>
    <row r="104">
      <c r="A104" s="1"/>
      <c r="B104" s="10"/>
      <c r="C104" s="10"/>
      <c r="D104" s="11"/>
      <c r="E104" s="10"/>
      <c r="F104" s="10"/>
      <c r="G104" s="10"/>
      <c r="H104" s="10"/>
      <c r="I104" s="1"/>
    </row>
    <row r="105">
      <c r="A105" s="1"/>
      <c r="B105" s="10"/>
      <c r="C105" s="10"/>
      <c r="D105" s="11"/>
      <c r="E105" s="10"/>
      <c r="F105" s="10"/>
      <c r="G105" s="10"/>
      <c r="H105" s="10"/>
      <c r="I105" s="1"/>
    </row>
    <row r="106">
      <c r="A106" s="1"/>
      <c r="B106" s="10"/>
      <c r="C106" s="10"/>
      <c r="D106" s="11"/>
      <c r="E106" s="10"/>
      <c r="F106" s="10"/>
      <c r="G106" s="10"/>
      <c r="H106" s="10"/>
      <c r="I106" s="1"/>
    </row>
    <row r="107">
      <c r="A107" s="1"/>
      <c r="B107" s="10"/>
      <c r="C107" s="10"/>
      <c r="D107" s="11"/>
      <c r="E107" s="10"/>
      <c r="F107" s="10"/>
      <c r="G107" s="10"/>
      <c r="H107" s="10"/>
      <c r="I107" s="1"/>
    </row>
    <row r="108">
      <c r="A108" s="1"/>
      <c r="B108" s="10"/>
      <c r="C108" s="10"/>
      <c r="D108" s="11"/>
      <c r="E108" s="10"/>
      <c r="F108" s="10"/>
      <c r="G108" s="10"/>
      <c r="H108" s="10"/>
      <c r="I108" s="1"/>
    </row>
    <row r="109">
      <c r="A109" s="1"/>
      <c r="B109" s="10"/>
      <c r="C109" s="10"/>
      <c r="D109" s="11"/>
      <c r="E109" s="10"/>
      <c r="F109" s="10"/>
      <c r="G109" s="10"/>
      <c r="H109" s="10"/>
      <c r="I109" s="1"/>
    </row>
    <row r="110">
      <c r="A110" s="1"/>
      <c r="B110" s="10"/>
      <c r="C110" s="10"/>
      <c r="D110" s="11"/>
      <c r="E110" s="10"/>
      <c r="F110" s="10"/>
      <c r="G110" s="10"/>
      <c r="H110" s="10"/>
      <c r="I110" s="1"/>
    </row>
    <row r="111">
      <c r="A111" s="1"/>
      <c r="B111" s="10"/>
      <c r="C111" s="10"/>
      <c r="D111" s="11"/>
      <c r="E111" s="10"/>
      <c r="F111" s="10"/>
      <c r="G111" s="10"/>
      <c r="H111" s="10"/>
      <c r="I111" s="1"/>
    </row>
    <row r="112">
      <c r="A112" s="1"/>
      <c r="B112" s="10"/>
      <c r="C112" s="10"/>
      <c r="D112" s="11"/>
      <c r="E112" s="10"/>
      <c r="F112" s="10"/>
      <c r="G112" s="10"/>
      <c r="H112" s="10"/>
      <c r="I112" s="1"/>
    </row>
    <row r="113">
      <c r="A113" s="1"/>
      <c r="B113" s="10"/>
      <c r="C113" s="10"/>
      <c r="D113" s="11"/>
      <c r="E113" s="10"/>
      <c r="F113" s="10"/>
      <c r="G113" s="10"/>
      <c r="H113" s="10"/>
      <c r="I113" s="1"/>
    </row>
    <row r="114">
      <c r="A114" s="1"/>
      <c r="B114" s="10"/>
      <c r="C114" s="10"/>
      <c r="D114" s="11"/>
      <c r="E114" s="10"/>
      <c r="F114" s="10"/>
      <c r="G114" s="10"/>
      <c r="H114" s="10"/>
      <c r="I114" s="1"/>
    </row>
    <row r="115">
      <c r="A115" s="1"/>
      <c r="B115" s="10"/>
      <c r="C115" s="10"/>
      <c r="D115" s="11"/>
      <c r="E115" s="10"/>
      <c r="F115" s="10"/>
      <c r="G115" s="10"/>
      <c r="H115" s="10"/>
      <c r="I115" s="1"/>
    </row>
    <row r="116">
      <c r="A116" s="1"/>
      <c r="B116" s="10"/>
      <c r="C116" s="10"/>
      <c r="D116" s="11"/>
      <c r="E116" s="10"/>
      <c r="F116" s="10"/>
      <c r="G116" s="10"/>
      <c r="H116" s="10"/>
      <c r="I116" s="1"/>
    </row>
    <row r="117">
      <c r="A117" s="1"/>
      <c r="B117" s="10"/>
      <c r="C117" s="10"/>
      <c r="D117" s="11"/>
      <c r="E117" s="10"/>
      <c r="F117" s="10"/>
      <c r="G117" s="10"/>
      <c r="H117" s="10"/>
      <c r="I117" s="1"/>
    </row>
    <row r="118">
      <c r="A118" s="1"/>
      <c r="B118" s="10"/>
      <c r="C118" s="10"/>
      <c r="D118" s="11"/>
      <c r="E118" s="10"/>
      <c r="F118" s="10"/>
      <c r="G118" s="10"/>
      <c r="H118" s="10"/>
      <c r="I118" s="1"/>
    </row>
    <row r="119">
      <c r="A119" s="1"/>
      <c r="B119" s="10"/>
      <c r="C119" s="10"/>
      <c r="D119" s="11"/>
      <c r="E119" s="10"/>
      <c r="F119" s="10"/>
      <c r="G119" s="10"/>
      <c r="H119" s="10"/>
      <c r="I119" s="1"/>
    </row>
    <row r="120">
      <c r="A120" s="1"/>
      <c r="B120" s="10"/>
      <c r="C120" s="10"/>
      <c r="D120" s="11"/>
      <c r="E120" s="10"/>
      <c r="F120" s="10"/>
      <c r="G120" s="10"/>
      <c r="H120" s="10"/>
      <c r="I120" s="1"/>
    </row>
    <row r="121">
      <c r="A121" s="1"/>
      <c r="B121" s="10"/>
      <c r="C121" s="10"/>
      <c r="D121" s="11"/>
      <c r="E121" s="10"/>
      <c r="F121" s="10"/>
      <c r="G121" s="10"/>
      <c r="H121" s="10"/>
      <c r="I121" s="1"/>
    </row>
    <row r="122">
      <c r="A122" s="1"/>
      <c r="B122" s="10"/>
      <c r="C122" s="10"/>
      <c r="D122" s="11"/>
      <c r="E122" s="10"/>
      <c r="F122" s="10"/>
      <c r="G122" s="10"/>
      <c r="H122" s="10"/>
      <c r="I122" s="1"/>
    </row>
    <row r="123">
      <c r="A123" s="1"/>
      <c r="B123" s="10"/>
      <c r="C123" s="10"/>
      <c r="D123" s="11"/>
      <c r="E123" s="10"/>
      <c r="F123" s="10"/>
      <c r="G123" s="10"/>
      <c r="H123" s="10"/>
      <c r="I123" s="1"/>
    </row>
    <row r="124">
      <c r="A124" s="1"/>
      <c r="B124" s="10"/>
      <c r="C124" s="10"/>
      <c r="D124" s="11"/>
      <c r="E124" s="10"/>
      <c r="F124" s="10"/>
      <c r="G124" s="10"/>
      <c r="H124" s="10"/>
      <c r="I124" s="1"/>
    </row>
    <row r="125">
      <c r="A125" s="1"/>
      <c r="B125" s="10"/>
      <c r="C125" s="10"/>
      <c r="D125" s="11"/>
      <c r="E125" s="10"/>
      <c r="F125" s="10"/>
      <c r="G125" s="10"/>
      <c r="H125" s="10"/>
      <c r="I125" s="1"/>
    </row>
    <row r="126">
      <c r="A126" s="1"/>
      <c r="B126" s="10"/>
      <c r="C126" s="10"/>
      <c r="D126" s="11"/>
      <c r="E126" s="10"/>
      <c r="F126" s="10"/>
      <c r="G126" s="10"/>
      <c r="H126" s="10"/>
      <c r="I126" s="1"/>
    </row>
    <row r="127">
      <c r="A127" s="1"/>
      <c r="B127" s="10"/>
      <c r="C127" s="10"/>
      <c r="D127" s="11"/>
      <c r="E127" s="10"/>
      <c r="F127" s="10"/>
      <c r="G127" s="10"/>
      <c r="H127" s="10"/>
      <c r="I127" s="1"/>
    </row>
    <row r="128">
      <c r="A128" s="1"/>
      <c r="B128" s="10"/>
      <c r="C128" s="10"/>
      <c r="D128" s="11"/>
      <c r="E128" s="10"/>
      <c r="F128" s="10"/>
      <c r="G128" s="10"/>
      <c r="H128" s="10"/>
      <c r="I128" s="1"/>
    </row>
    <row r="129">
      <c r="A129" s="1"/>
      <c r="B129" s="10"/>
      <c r="C129" s="10"/>
      <c r="D129" s="11"/>
      <c r="E129" s="10"/>
      <c r="F129" s="10"/>
      <c r="G129" s="10"/>
      <c r="H129" s="10"/>
      <c r="I129" s="1"/>
    </row>
    <row r="130">
      <c r="A130" s="1"/>
      <c r="B130" s="10"/>
      <c r="C130" s="10"/>
      <c r="D130" s="11"/>
      <c r="E130" s="10"/>
      <c r="F130" s="10"/>
      <c r="G130" s="10"/>
      <c r="H130" s="10"/>
      <c r="I130" s="1"/>
    </row>
    <row r="131">
      <c r="A131" s="1"/>
      <c r="B131" s="10"/>
      <c r="C131" s="10"/>
      <c r="D131" s="11"/>
      <c r="E131" s="10"/>
      <c r="F131" s="10"/>
      <c r="G131" s="10"/>
      <c r="H131" s="10"/>
      <c r="I131" s="1"/>
    </row>
    <row r="132">
      <c r="A132" s="1"/>
      <c r="B132" s="10"/>
      <c r="C132" s="10"/>
      <c r="D132" s="11"/>
      <c r="E132" s="10"/>
      <c r="F132" s="10"/>
      <c r="G132" s="10"/>
      <c r="H132" s="10"/>
      <c r="I132" s="1"/>
    </row>
    <row r="133">
      <c r="A133" s="1"/>
      <c r="B133" s="10"/>
      <c r="C133" s="10"/>
      <c r="D133" s="11"/>
      <c r="E133" s="10"/>
      <c r="F133" s="10"/>
      <c r="G133" s="10"/>
      <c r="H133" s="10"/>
      <c r="I133" s="1"/>
    </row>
    <row r="134">
      <c r="A134" s="1"/>
      <c r="B134" s="10"/>
      <c r="C134" s="10"/>
      <c r="D134" s="11"/>
      <c r="E134" s="10"/>
      <c r="F134" s="10"/>
      <c r="G134" s="10"/>
      <c r="H134" s="10"/>
      <c r="I134" s="1"/>
    </row>
    <row r="135">
      <c r="A135" s="1"/>
      <c r="B135" s="10"/>
      <c r="C135" s="10"/>
      <c r="D135" s="11"/>
      <c r="E135" s="10"/>
      <c r="F135" s="10"/>
      <c r="G135" s="10"/>
      <c r="H135" s="10"/>
      <c r="I135" s="1"/>
    </row>
    <row r="136">
      <c r="A136" s="1"/>
      <c r="B136" s="10"/>
      <c r="C136" s="10"/>
      <c r="D136" s="11"/>
      <c r="E136" s="10"/>
      <c r="F136" s="10"/>
      <c r="G136" s="10"/>
      <c r="H136" s="10"/>
      <c r="I136" s="1"/>
    </row>
    <row r="137">
      <c r="A137" s="1"/>
      <c r="B137" s="10"/>
      <c r="C137" s="10"/>
      <c r="D137" s="11"/>
      <c r="E137" s="10"/>
      <c r="F137" s="10"/>
      <c r="G137" s="10"/>
      <c r="H137" s="10"/>
      <c r="I137" s="1"/>
    </row>
    <row r="138">
      <c r="A138" s="1"/>
      <c r="B138" s="10"/>
      <c r="C138" s="10"/>
      <c r="D138" s="11"/>
      <c r="E138" s="10"/>
      <c r="F138" s="10"/>
      <c r="G138" s="10"/>
      <c r="H138" s="10"/>
      <c r="I138" s="1"/>
    </row>
    <row r="139">
      <c r="A139" s="1"/>
      <c r="B139" s="10"/>
      <c r="C139" s="10"/>
      <c r="D139" s="11"/>
      <c r="E139" s="10"/>
      <c r="F139" s="10"/>
      <c r="G139" s="10"/>
      <c r="H139" s="10"/>
      <c r="I139" s="1"/>
    </row>
    <row r="140">
      <c r="A140" s="1"/>
      <c r="B140" s="10"/>
      <c r="C140" s="10"/>
      <c r="D140" s="11"/>
      <c r="E140" s="10"/>
      <c r="F140" s="10"/>
      <c r="G140" s="10"/>
      <c r="H140" s="10"/>
      <c r="I140" s="1"/>
    </row>
    <row r="141">
      <c r="A141" s="1"/>
      <c r="B141" s="10"/>
      <c r="C141" s="10"/>
      <c r="D141" s="11"/>
      <c r="E141" s="10"/>
      <c r="F141" s="10"/>
      <c r="G141" s="10"/>
      <c r="H141" s="10"/>
      <c r="I141" s="1"/>
    </row>
    <row r="142">
      <c r="A142" s="1"/>
      <c r="B142" s="10"/>
      <c r="C142" s="10"/>
      <c r="D142" s="11"/>
      <c r="E142" s="10"/>
      <c r="F142" s="10"/>
      <c r="G142" s="10"/>
      <c r="H142" s="10"/>
      <c r="I142" s="1"/>
    </row>
    <row r="143">
      <c r="A143" s="1"/>
      <c r="B143" s="10"/>
      <c r="C143" s="10"/>
      <c r="D143" s="11"/>
      <c r="E143" s="10"/>
      <c r="F143" s="10"/>
      <c r="G143" s="10"/>
      <c r="H143" s="10"/>
      <c r="I143" s="1"/>
    </row>
    <row r="144">
      <c r="A144" s="1"/>
      <c r="B144" s="10"/>
      <c r="C144" s="10"/>
      <c r="D144" s="11"/>
      <c r="E144" s="10"/>
      <c r="F144" s="10"/>
      <c r="G144" s="10"/>
      <c r="H144" s="10"/>
      <c r="I144" s="1"/>
    </row>
    <row r="145">
      <c r="A145" s="1"/>
      <c r="B145" s="10"/>
      <c r="C145" s="10"/>
      <c r="D145" s="11"/>
      <c r="E145" s="10"/>
      <c r="F145" s="10"/>
      <c r="G145" s="10"/>
      <c r="H145" s="10"/>
      <c r="I145" s="1"/>
    </row>
    <row r="146">
      <c r="A146" s="1"/>
      <c r="B146" s="1"/>
      <c r="C146" s="1"/>
      <c r="D146" s="2"/>
      <c r="E146" s="1"/>
      <c r="F146" s="1"/>
      <c r="G146" s="1"/>
      <c r="H146" s="1"/>
      <c r="I146" s="1"/>
    </row>
  </sheetData>
  <mergeCells count="2">
    <mergeCell ref="C3:G3"/>
    <mergeCell ref="C4:G4"/>
  </mergeCells>
  <conditionalFormatting sqref="B11:H146">
    <cfRule type="expression" dxfId="0" priority="1">
      <formula>$C10=""</formula>
    </cfRule>
  </conditionalFormatting>
  <dataValidations>
    <dataValidation type="list" allowBlank="1" showErrorMessage="1" sqref="G7">
      <formula1>"JBS S.A.,Marfrig,Minerva"</formula1>
    </dataValidation>
    <dataValidation type="list" allowBlank="1" showErrorMessage="1" sqref="C6">
      <formula1>Dados!$F$2:$F$11</formula1>
    </dataValidation>
  </dataValidations>
  <hyperlinks>
    <hyperlink r:id="rId1" ref="C4"/>
  </hyperlin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5" max="5" width="6.14"/>
    <col customWidth="1" min="6" max="6" width="55.14"/>
    <col customWidth="1" min="7" max="8" width="17.71"/>
    <col customWidth="1" min="9" max="9" width="6.0"/>
  </cols>
  <sheetData>
    <row r="1">
      <c r="A1" s="8" t="s">
        <v>8</v>
      </c>
      <c r="B1" s="8" t="s">
        <v>9</v>
      </c>
      <c r="C1" s="8" t="s">
        <v>10</v>
      </c>
      <c r="D1" s="8" t="s">
        <v>11</v>
      </c>
      <c r="F1" s="8" t="s">
        <v>8</v>
      </c>
      <c r="G1" s="8" t="s">
        <v>12</v>
      </c>
      <c r="H1" s="8" t="s">
        <v>13</v>
      </c>
    </row>
    <row r="2">
      <c r="A2" s="5" t="s">
        <v>14</v>
      </c>
      <c r="B2" s="17" t="s">
        <v>15</v>
      </c>
      <c r="C2" s="10" t="s">
        <v>16</v>
      </c>
      <c r="D2" s="18">
        <v>3396869.28</v>
      </c>
      <c r="E2" s="11"/>
      <c r="F2" s="10" t="s">
        <v>14</v>
      </c>
      <c r="G2" s="19" t="s">
        <v>17</v>
      </c>
      <c r="H2" s="5" t="s">
        <v>18</v>
      </c>
    </row>
    <row r="3">
      <c r="A3" s="5" t="s">
        <v>14</v>
      </c>
      <c r="B3" s="17" t="s">
        <v>19</v>
      </c>
      <c r="C3" s="10" t="s">
        <v>20</v>
      </c>
      <c r="D3" s="18">
        <v>4.314674208E7</v>
      </c>
      <c r="F3" s="10" t="s">
        <v>21</v>
      </c>
      <c r="G3" s="19" t="s">
        <v>22</v>
      </c>
      <c r="H3" s="5" t="s">
        <v>23</v>
      </c>
    </row>
    <row r="4">
      <c r="A4" s="5" t="s">
        <v>14</v>
      </c>
      <c r="B4" s="17" t="s">
        <v>24</v>
      </c>
      <c r="C4" s="10" t="s">
        <v>25</v>
      </c>
      <c r="D4" s="18">
        <v>9.041278715E7</v>
      </c>
      <c r="F4" s="10" t="s">
        <v>26</v>
      </c>
      <c r="G4" s="19" t="s">
        <v>27</v>
      </c>
      <c r="H4" s="5" t="s">
        <v>28</v>
      </c>
    </row>
    <row r="5">
      <c r="A5" s="5" t="s">
        <v>14</v>
      </c>
      <c r="B5" s="17" t="s">
        <v>29</v>
      </c>
      <c r="C5" s="10" t="s">
        <v>30</v>
      </c>
      <c r="D5" s="18">
        <v>4.23946686E7</v>
      </c>
      <c r="F5" s="10" t="s">
        <v>31</v>
      </c>
      <c r="G5" s="19" t="s">
        <v>32</v>
      </c>
      <c r="H5" s="5" t="s">
        <v>28</v>
      </c>
    </row>
    <row r="6">
      <c r="A6" s="5" t="s">
        <v>14</v>
      </c>
      <c r="B6" s="17" t="s">
        <v>33</v>
      </c>
      <c r="C6" s="10" t="s">
        <v>34</v>
      </c>
      <c r="D6" s="18">
        <v>2.12641114E7</v>
      </c>
      <c r="F6" s="10" t="s">
        <v>3</v>
      </c>
      <c r="G6" s="19" t="s">
        <v>35</v>
      </c>
      <c r="H6" s="5" t="s">
        <v>36</v>
      </c>
    </row>
    <row r="7">
      <c r="A7" s="5" t="s">
        <v>14</v>
      </c>
      <c r="B7" s="17" t="s">
        <v>37</v>
      </c>
      <c r="C7" s="10" t="s">
        <v>38</v>
      </c>
      <c r="D7" s="18">
        <v>1.1747616E7</v>
      </c>
      <c r="F7" s="10" t="s">
        <v>39</v>
      </c>
      <c r="G7" s="19" t="s">
        <v>40</v>
      </c>
      <c r="H7" s="5" t="s">
        <v>36</v>
      </c>
    </row>
    <row r="8">
      <c r="A8" s="5" t="s">
        <v>14</v>
      </c>
      <c r="B8" s="17" t="s">
        <v>41</v>
      </c>
      <c r="C8" s="10" t="s">
        <v>42</v>
      </c>
      <c r="D8" s="18">
        <v>1.269443516E7</v>
      </c>
      <c r="F8" s="10" t="s">
        <v>43</v>
      </c>
      <c r="G8" s="19" t="s">
        <v>44</v>
      </c>
      <c r="H8" s="5" t="s">
        <v>36</v>
      </c>
    </row>
    <row r="9">
      <c r="A9" s="5" t="s">
        <v>14</v>
      </c>
      <c r="B9" s="17" t="s">
        <v>45</v>
      </c>
      <c r="C9" s="10" t="s">
        <v>46</v>
      </c>
      <c r="D9" s="18">
        <v>1.647922293E7</v>
      </c>
      <c r="F9" s="10" t="s">
        <v>47</v>
      </c>
      <c r="G9" s="19" t="s">
        <v>48</v>
      </c>
      <c r="H9" s="5" t="s">
        <v>36</v>
      </c>
    </row>
    <row r="10">
      <c r="A10" s="5" t="s">
        <v>14</v>
      </c>
      <c r="B10" s="17" t="s">
        <v>49</v>
      </c>
      <c r="C10" s="10" t="s">
        <v>50</v>
      </c>
      <c r="D10" s="18">
        <v>5698962.54</v>
      </c>
      <c r="F10" s="10" t="s">
        <v>51</v>
      </c>
      <c r="G10" s="19" t="s">
        <v>52</v>
      </c>
      <c r="H10" s="5" t="s">
        <v>53</v>
      </c>
    </row>
    <row r="11">
      <c r="A11" s="5" t="s">
        <v>14</v>
      </c>
      <c r="B11" s="17" t="s">
        <v>54</v>
      </c>
      <c r="C11" s="10" t="s">
        <v>55</v>
      </c>
      <c r="D11" s="18">
        <v>1.570348476E7</v>
      </c>
      <c r="F11" s="10" t="s">
        <v>56</v>
      </c>
      <c r="G11" s="19" t="s">
        <v>57</v>
      </c>
      <c r="H11" s="5" t="s">
        <v>58</v>
      </c>
    </row>
    <row r="12">
      <c r="A12" s="5" t="s">
        <v>14</v>
      </c>
      <c r="B12" s="17" t="s">
        <v>59</v>
      </c>
      <c r="C12" s="10" t="s">
        <v>60</v>
      </c>
      <c r="D12" s="18">
        <v>1.11557418E7</v>
      </c>
    </row>
    <row r="13">
      <c r="A13" s="5" t="s">
        <v>14</v>
      </c>
      <c r="B13" s="17" t="s">
        <v>61</v>
      </c>
      <c r="C13" s="10" t="s">
        <v>62</v>
      </c>
      <c r="D13" s="18">
        <v>4303976.53</v>
      </c>
    </row>
    <row r="14">
      <c r="A14" s="5" t="s">
        <v>14</v>
      </c>
      <c r="B14" s="17" t="s">
        <v>63</v>
      </c>
      <c r="C14" s="10" t="s">
        <v>64</v>
      </c>
      <c r="D14" s="18">
        <v>5593615.5</v>
      </c>
    </row>
    <row r="15">
      <c r="A15" s="5" t="s">
        <v>14</v>
      </c>
      <c r="B15" s="17" t="s">
        <v>65</v>
      </c>
      <c r="C15" s="10" t="s">
        <v>66</v>
      </c>
      <c r="D15" s="18">
        <v>4910864.88</v>
      </c>
    </row>
    <row r="16">
      <c r="A16" s="5" t="s">
        <v>14</v>
      </c>
      <c r="B16" s="17" t="s">
        <v>67</v>
      </c>
      <c r="C16" s="10" t="s">
        <v>68</v>
      </c>
      <c r="D16" s="18">
        <v>3013472.7</v>
      </c>
    </row>
    <row r="17">
      <c r="A17" s="5" t="s">
        <v>14</v>
      </c>
      <c r="B17" s="17" t="s">
        <v>69</v>
      </c>
      <c r="C17" s="10" t="s">
        <v>70</v>
      </c>
      <c r="D17" s="18">
        <v>9071587.28</v>
      </c>
    </row>
    <row r="18">
      <c r="A18" s="5" t="s">
        <v>14</v>
      </c>
      <c r="B18" s="17" t="s">
        <v>71</v>
      </c>
      <c r="C18" s="10" t="s">
        <v>72</v>
      </c>
      <c r="D18" s="18">
        <v>1.84977691E7</v>
      </c>
    </row>
    <row r="19">
      <c r="A19" s="5" t="s">
        <v>14</v>
      </c>
      <c r="B19" s="17" t="s">
        <v>73</v>
      </c>
      <c r="C19" s="10" t="s">
        <v>74</v>
      </c>
      <c r="D19" s="18">
        <v>2.78428668E7</v>
      </c>
    </row>
    <row r="20">
      <c r="A20" s="5" t="s">
        <v>14</v>
      </c>
      <c r="B20" s="17" t="s">
        <v>75</v>
      </c>
      <c r="C20" s="10" t="s">
        <v>76</v>
      </c>
      <c r="D20" s="18">
        <v>8624156.58</v>
      </c>
    </row>
    <row r="21">
      <c r="A21" s="5" t="s">
        <v>14</v>
      </c>
      <c r="B21" s="17" t="s">
        <v>77</v>
      </c>
      <c r="C21" s="10" t="s">
        <v>78</v>
      </c>
      <c r="D21" s="18">
        <v>4240204.4</v>
      </c>
    </row>
    <row r="22">
      <c r="A22" s="5" t="s">
        <v>14</v>
      </c>
      <c r="B22" s="17" t="s">
        <v>79</v>
      </c>
      <c r="C22" s="10" t="s">
        <v>6</v>
      </c>
      <c r="D22" s="18">
        <v>2.764124792E7</v>
      </c>
    </row>
    <row r="23">
      <c r="A23" s="5" t="s">
        <v>14</v>
      </c>
      <c r="B23" s="17" t="s">
        <v>80</v>
      </c>
      <c r="C23" s="10" t="s">
        <v>81</v>
      </c>
      <c r="D23" s="18">
        <v>1.993108245E7</v>
      </c>
    </row>
    <row r="24">
      <c r="A24" s="5" t="s">
        <v>14</v>
      </c>
      <c r="B24" s="17" t="s">
        <v>82</v>
      </c>
      <c r="C24" s="10" t="s">
        <v>83</v>
      </c>
      <c r="D24" s="18">
        <v>3.57702345E7</v>
      </c>
    </row>
    <row r="25">
      <c r="A25" s="5" t="s">
        <v>14</v>
      </c>
      <c r="B25" s="17" t="s">
        <v>84</v>
      </c>
      <c r="C25" s="10" t="s">
        <v>85</v>
      </c>
      <c r="D25" s="18">
        <v>4299000.93</v>
      </c>
    </row>
    <row r="26">
      <c r="A26" s="5" t="s">
        <v>14</v>
      </c>
      <c r="B26" s="17" t="s">
        <v>86</v>
      </c>
      <c r="C26" s="10" t="s">
        <v>87</v>
      </c>
      <c r="D26" s="18">
        <v>2912761.36</v>
      </c>
    </row>
    <row r="27">
      <c r="A27" s="5" t="s">
        <v>14</v>
      </c>
      <c r="B27" s="17" t="s">
        <v>88</v>
      </c>
      <c r="C27" s="10" t="s">
        <v>89</v>
      </c>
      <c r="D27" s="18">
        <v>4326506.59</v>
      </c>
    </row>
    <row r="28">
      <c r="A28" s="5" t="s">
        <v>14</v>
      </c>
      <c r="B28" s="17" t="s">
        <v>90</v>
      </c>
      <c r="C28" s="10" t="s">
        <v>91</v>
      </c>
      <c r="D28" s="18">
        <v>1.601461576E7</v>
      </c>
    </row>
    <row r="29">
      <c r="A29" s="5" t="s">
        <v>14</v>
      </c>
      <c r="B29" s="17" t="s">
        <v>92</v>
      </c>
      <c r="C29" s="10" t="s">
        <v>93</v>
      </c>
      <c r="D29" s="18">
        <v>7151819.86</v>
      </c>
    </row>
    <row r="30">
      <c r="A30" s="5" t="s">
        <v>14</v>
      </c>
      <c r="B30" s="17" t="s">
        <v>94</v>
      </c>
      <c r="C30" s="10" t="s">
        <v>95</v>
      </c>
      <c r="D30" s="18">
        <v>5.669978396E7</v>
      </c>
    </row>
    <row r="31">
      <c r="A31" s="5" t="s">
        <v>14</v>
      </c>
      <c r="B31" s="17" t="s">
        <v>96</v>
      </c>
      <c r="C31" s="10" t="s">
        <v>97</v>
      </c>
      <c r="D31" s="18">
        <v>2.037840753E7</v>
      </c>
    </row>
    <row r="32">
      <c r="A32" s="5" t="s">
        <v>14</v>
      </c>
      <c r="B32" s="17" t="s">
        <v>98</v>
      </c>
      <c r="C32" s="10" t="s">
        <v>99</v>
      </c>
      <c r="D32" s="18">
        <v>1.360356504E7</v>
      </c>
    </row>
    <row r="33">
      <c r="A33" s="5" t="s">
        <v>14</v>
      </c>
      <c r="B33" s="17" t="s">
        <v>100</v>
      </c>
      <c r="C33" s="10" t="s">
        <v>101</v>
      </c>
      <c r="D33" s="18">
        <v>1.021216E7</v>
      </c>
    </row>
    <row r="34">
      <c r="A34" s="5" t="s">
        <v>14</v>
      </c>
      <c r="B34" s="17" t="s">
        <v>102</v>
      </c>
      <c r="C34" s="10" t="s">
        <v>103</v>
      </c>
      <c r="D34" s="18">
        <v>1.62597342E7</v>
      </c>
    </row>
    <row r="35">
      <c r="A35" s="5" t="s">
        <v>14</v>
      </c>
      <c r="B35" s="17" t="s">
        <v>104</v>
      </c>
      <c r="C35" s="10" t="s">
        <v>105</v>
      </c>
      <c r="D35" s="18">
        <v>1.592538352E7</v>
      </c>
    </row>
    <row r="36">
      <c r="A36" s="5" t="s">
        <v>14</v>
      </c>
      <c r="B36" s="17" t="s">
        <v>106</v>
      </c>
      <c r="C36" s="10" t="s">
        <v>107</v>
      </c>
      <c r="D36" s="18">
        <v>1.58866864E8</v>
      </c>
    </row>
    <row r="37">
      <c r="A37" s="5" t="s">
        <v>14</v>
      </c>
      <c r="B37" s="17" t="s">
        <v>108</v>
      </c>
      <c r="C37" s="10" t="s">
        <v>109</v>
      </c>
      <c r="D37" s="18">
        <v>9274158.4</v>
      </c>
    </row>
    <row r="38">
      <c r="A38" s="5" t="s">
        <v>14</v>
      </c>
      <c r="B38" s="17" t="s">
        <v>110</v>
      </c>
      <c r="C38" s="10" t="s">
        <v>111</v>
      </c>
      <c r="D38" s="18">
        <v>1.70766792E7</v>
      </c>
    </row>
    <row r="39">
      <c r="A39" s="5" t="s">
        <v>14</v>
      </c>
      <c r="B39" s="17" t="s">
        <v>112</v>
      </c>
      <c r="C39" s="10" t="s">
        <v>113</v>
      </c>
      <c r="D39" s="18">
        <v>4740496.0</v>
      </c>
    </row>
    <row r="40">
      <c r="A40" s="5" t="s">
        <v>14</v>
      </c>
      <c r="B40" s="17" t="s">
        <v>19</v>
      </c>
      <c r="C40" s="10" t="s">
        <v>20</v>
      </c>
      <c r="D40" s="18">
        <v>1.410585696E7</v>
      </c>
    </row>
    <row r="41">
      <c r="A41" s="5" t="s">
        <v>14</v>
      </c>
      <c r="B41" s="17" t="s">
        <v>24</v>
      </c>
      <c r="C41" s="10" t="s">
        <v>25</v>
      </c>
      <c r="D41" s="18">
        <v>7778072.45</v>
      </c>
    </row>
    <row r="42">
      <c r="A42" s="5" t="s">
        <v>14</v>
      </c>
      <c r="B42" s="17" t="s">
        <v>29</v>
      </c>
      <c r="C42" s="10" t="s">
        <v>30</v>
      </c>
      <c r="D42" s="18">
        <v>3692719.92</v>
      </c>
    </row>
    <row r="43">
      <c r="A43" s="5" t="s">
        <v>14</v>
      </c>
      <c r="B43" s="17" t="s">
        <v>33</v>
      </c>
      <c r="C43" s="10" t="s">
        <v>34</v>
      </c>
      <c r="D43" s="18">
        <v>2236303.0</v>
      </c>
    </row>
    <row r="44">
      <c r="A44" s="5" t="s">
        <v>14</v>
      </c>
      <c r="B44" s="17" t="s">
        <v>37</v>
      </c>
      <c r="C44" s="10" t="s">
        <v>38</v>
      </c>
      <c r="D44" s="18">
        <v>6140512.0</v>
      </c>
    </row>
    <row r="45">
      <c r="A45" s="5" t="s">
        <v>14</v>
      </c>
      <c r="B45" s="17" t="s">
        <v>45</v>
      </c>
      <c r="C45" s="10" t="s">
        <v>46</v>
      </c>
      <c r="D45" s="18">
        <v>3292902.45</v>
      </c>
    </row>
    <row r="46">
      <c r="A46" s="5" t="s">
        <v>14</v>
      </c>
      <c r="B46" s="17" t="s">
        <v>49</v>
      </c>
      <c r="C46" s="10" t="s">
        <v>50</v>
      </c>
      <c r="D46" s="18">
        <v>3017693.34</v>
      </c>
    </row>
    <row r="47">
      <c r="A47" s="5" t="s">
        <v>14</v>
      </c>
      <c r="B47" s="17" t="s">
        <v>54</v>
      </c>
      <c r="C47" s="10" t="s">
        <v>55</v>
      </c>
      <c r="D47" s="18">
        <v>3099504.6</v>
      </c>
    </row>
    <row r="48">
      <c r="A48" s="5" t="s">
        <v>14</v>
      </c>
      <c r="B48" s="17" t="s">
        <v>59</v>
      </c>
      <c r="C48" s="10" t="s">
        <v>60</v>
      </c>
      <c r="D48" s="18">
        <v>6124108.2</v>
      </c>
    </row>
    <row r="49">
      <c r="A49" s="5" t="s">
        <v>14</v>
      </c>
      <c r="B49" s="17" t="s">
        <v>61</v>
      </c>
      <c r="C49" s="10" t="s">
        <v>62</v>
      </c>
      <c r="D49" s="18">
        <v>515384.99</v>
      </c>
    </row>
    <row r="50">
      <c r="A50" s="5" t="s">
        <v>14</v>
      </c>
      <c r="B50" s="17" t="s">
        <v>63</v>
      </c>
      <c r="C50" s="10" t="s">
        <v>64</v>
      </c>
      <c r="D50" s="18">
        <v>4544108.74</v>
      </c>
    </row>
    <row r="51">
      <c r="A51" s="5" t="s">
        <v>14</v>
      </c>
      <c r="B51" s="17" t="s">
        <v>65</v>
      </c>
      <c r="C51" s="10" t="s">
        <v>66</v>
      </c>
      <c r="D51" s="18">
        <v>2074268.4</v>
      </c>
    </row>
    <row r="52">
      <c r="A52" s="5" t="s">
        <v>14</v>
      </c>
      <c r="B52" s="17" t="s">
        <v>67</v>
      </c>
      <c r="C52" s="10" t="s">
        <v>68</v>
      </c>
      <c r="D52" s="18">
        <v>2007117.3</v>
      </c>
    </row>
    <row r="53">
      <c r="A53" s="5" t="s">
        <v>14</v>
      </c>
      <c r="B53" s="17" t="s">
        <v>69</v>
      </c>
      <c r="C53" s="10" t="s">
        <v>70</v>
      </c>
      <c r="D53" s="18">
        <v>1727648.72</v>
      </c>
    </row>
    <row r="54">
      <c r="A54" s="5" t="s">
        <v>14</v>
      </c>
      <c r="B54" s="17" t="s">
        <v>71</v>
      </c>
      <c r="C54" s="10" t="s">
        <v>72</v>
      </c>
      <c r="D54" s="18">
        <v>2843450.9</v>
      </c>
    </row>
    <row r="55">
      <c r="A55" s="5" t="s">
        <v>14</v>
      </c>
      <c r="B55" s="17" t="s">
        <v>73</v>
      </c>
      <c r="C55" s="10" t="s">
        <v>74</v>
      </c>
      <c r="D55" s="18">
        <v>2248033.2</v>
      </c>
    </row>
    <row r="56">
      <c r="A56" s="5" t="s">
        <v>14</v>
      </c>
      <c r="B56" s="17" t="s">
        <v>75</v>
      </c>
      <c r="C56" s="10" t="s">
        <v>76</v>
      </c>
      <c r="D56" s="18">
        <v>3922325.42</v>
      </c>
    </row>
    <row r="57">
      <c r="A57" s="5" t="s">
        <v>14</v>
      </c>
      <c r="B57" s="17" t="s">
        <v>77</v>
      </c>
      <c r="C57" s="10" t="s">
        <v>78</v>
      </c>
      <c r="D57" s="18">
        <v>3834865.6</v>
      </c>
    </row>
    <row r="58">
      <c r="A58" s="5" t="s">
        <v>14</v>
      </c>
      <c r="B58" s="17" t="s">
        <v>79</v>
      </c>
      <c r="C58" s="10" t="s">
        <v>6</v>
      </c>
      <c r="D58" s="18">
        <v>9874064.98</v>
      </c>
    </row>
    <row r="59">
      <c r="A59" s="5" t="s">
        <v>14</v>
      </c>
      <c r="B59" s="17" t="s">
        <v>80</v>
      </c>
      <c r="C59" s="10" t="s">
        <v>81</v>
      </c>
      <c r="D59" s="18">
        <v>1.19642238E7</v>
      </c>
    </row>
    <row r="60">
      <c r="A60" s="5" t="s">
        <v>14</v>
      </c>
      <c r="B60" s="17" t="s">
        <v>82</v>
      </c>
      <c r="C60" s="10" t="s">
        <v>83</v>
      </c>
      <c r="D60" s="18">
        <v>9101020.5</v>
      </c>
    </row>
    <row r="61">
      <c r="A61" s="5" t="s">
        <v>14</v>
      </c>
      <c r="B61" s="17" t="s">
        <v>84</v>
      </c>
      <c r="C61" s="10" t="s">
        <v>85</v>
      </c>
      <c r="D61" s="18">
        <v>1509773.07</v>
      </c>
    </row>
    <row r="62">
      <c r="A62" s="5" t="s">
        <v>14</v>
      </c>
      <c r="B62" s="17" t="s">
        <v>86</v>
      </c>
      <c r="C62" s="10" t="s">
        <v>87</v>
      </c>
      <c r="D62" s="18">
        <v>1797523.64</v>
      </c>
    </row>
    <row r="63">
      <c r="A63" s="5" t="s">
        <v>14</v>
      </c>
      <c r="B63" s="17" t="s">
        <v>88</v>
      </c>
      <c r="C63" s="10" t="s">
        <v>89</v>
      </c>
      <c r="D63" s="18">
        <v>1566005.41</v>
      </c>
    </row>
    <row r="64">
      <c r="A64" s="5" t="s">
        <v>14</v>
      </c>
      <c r="B64" s="17" t="s">
        <v>90</v>
      </c>
      <c r="C64" s="10" t="s">
        <v>91</v>
      </c>
      <c r="D64" s="18">
        <v>1.131268424E7</v>
      </c>
    </row>
    <row r="65">
      <c r="A65" s="5" t="s">
        <v>14</v>
      </c>
      <c r="B65" s="17" t="s">
        <v>96</v>
      </c>
      <c r="C65" s="10" t="s">
        <v>97</v>
      </c>
      <c r="D65" s="18">
        <v>4634398.47</v>
      </c>
    </row>
    <row r="66">
      <c r="A66" s="5" t="s">
        <v>14</v>
      </c>
      <c r="B66" s="17" t="s">
        <v>98</v>
      </c>
      <c r="C66" s="10" t="s">
        <v>99</v>
      </c>
      <c r="D66" s="18">
        <v>1.044701216E7</v>
      </c>
    </row>
    <row r="67">
      <c r="A67" s="5" t="s">
        <v>14</v>
      </c>
      <c r="B67" s="17" t="s">
        <v>100</v>
      </c>
      <c r="C67" s="10" t="s">
        <v>101</v>
      </c>
      <c r="D67" s="18">
        <v>9245264.0</v>
      </c>
    </row>
    <row r="68">
      <c r="A68" s="5" t="s">
        <v>14</v>
      </c>
      <c r="B68" s="17" t="s">
        <v>102</v>
      </c>
      <c r="C68" s="10" t="s">
        <v>103</v>
      </c>
      <c r="D68" s="18">
        <v>1.26919971E7</v>
      </c>
    </row>
    <row r="69">
      <c r="A69" s="5" t="s">
        <v>14</v>
      </c>
      <c r="B69" s="17" t="s">
        <v>104</v>
      </c>
      <c r="C69" s="10" t="s">
        <v>105</v>
      </c>
      <c r="D69" s="18">
        <v>3670168.48</v>
      </c>
    </row>
    <row r="70">
      <c r="A70" s="5" t="s">
        <v>14</v>
      </c>
      <c r="B70" s="17" t="s">
        <v>106</v>
      </c>
      <c r="C70" s="10" t="s">
        <v>107</v>
      </c>
      <c r="D70" s="18">
        <v>2.4957647E7</v>
      </c>
    </row>
    <row r="71">
      <c r="A71" s="5" t="s">
        <v>14</v>
      </c>
      <c r="B71" s="17" t="s">
        <v>108</v>
      </c>
      <c r="C71" s="10" t="s">
        <v>109</v>
      </c>
      <c r="D71" s="18">
        <v>5706281.6</v>
      </c>
    </row>
    <row r="72">
      <c r="A72" s="5" t="s">
        <v>14</v>
      </c>
      <c r="B72" s="17" t="s">
        <v>110</v>
      </c>
      <c r="C72" s="10" t="s">
        <v>111</v>
      </c>
      <c r="D72" s="18">
        <v>1.55674528E7</v>
      </c>
    </row>
    <row r="73">
      <c r="A73" s="5" t="s">
        <v>14</v>
      </c>
      <c r="B73" s="17" t="s">
        <v>112</v>
      </c>
      <c r="C73" s="10" t="s">
        <v>113</v>
      </c>
      <c r="D73" s="18">
        <v>4250640.0</v>
      </c>
    </row>
    <row r="74">
      <c r="A74" s="5" t="s">
        <v>14</v>
      </c>
      <c r="B74" s="17" t="s">
        <v>114</v>
      </c>
      <c r="C74" s="10" t="s">
        <v>115</v>
      </c>
      <c r="D74" s="18">
        <v>1.3172445E7</v>
      </c>
    </row>
    <row r="75">
      <c r="A75" s="5" t="s">
        <v>14</v>
      </c>
      <c r="B75" s="17" t="s">
        <v>116</v>
      </c>
      <c r="C75" s="10" t="s">
        <v>34</v>
      </c>
      <c r="D75" s="18">
        <v>6.83059572E7</v>
      </c>
    </row>
    <row r="76">
      <c r="A76" s="5" t="s">
        <v>14</v>
      </c>
      <c r="B76" s="17" t="s">
        <v>117</v>
      </c>
      <c r="C76" s="10" t="s">
        <v>118</v>
      </c>
      <c r="D76" s="18">
        <v>4392434.82</v>
      </c>
    </row>
    <row r="77">
      <c r="A77" s="5" t="s">
        <v>14</v>
      </c>
      <c r="B77" s="17" t="s">
        <v>119</v>
      </c>
      <c r="C77" s="10" t="s">
        <v>120</v>
      </c>
      <c r="D77" s="18">
        <v>7011813.6</v>
      </c>
    </row>
    <row r="78">
      <c r="A78" s="5" t="s">
        <v>14</v>
      </c>
      <c r="B78" s="17" t="s">
        <v>121</v>
      </c>
      <c r="C78" s="10" t="s">
        <v>122</v>
      </c>
      <c r="D78" s="18">
        <v>9503282.88</v>
      </c>
    </row>
    <row r="79">
      <c r="A79" s="5" t="s">
        <v>14</v>
      </c>
      <c r="B79" s="17" t="s">
        <v>123</v>
      </c>
      <c r="C79" s="10" t="s">
        <v>124</v>
      </c>
      <c r="D79" s="18">
        <v>916481.49</v>
      </c>
    </row>
    <row r="80">
      <c r="A80" s="5" t="s">
        <v>14</v>
      </c>
      <c r="B80" s="17" t="s">
        <v>125</v>
      </c>
      <c r="C80" s="10" t="s">
        <v>126</v>
      </c>
      <c r="D80" s="18">
        <v>1.162156975E7</v>
      </c>
    </row>
    <row r="81">
      <c r="A81" s="5" t="s">
        <v>14</v>
      </c>
      <c r="B81" s="17" t="s">
        <v>127</v>
      </c>
      <c r="C81" s="10" t="s">
        <v>95</v>
      </c>
      <c r="D81" s="18">
        <v>8.77479804E7</v>
      </c>
    </row>
    <row r="82">
      <c r="A82" s="5" t="s">
        <v>14</v>
      </c>
      <c r="B82" s="17" t="s">
        <v>128</v>
      </c>
      <c r="C82" s="10" t="s">
        <v>129</v>
      </c>
      <c r="D82" s="18">
        <v>2207481.0</v>
      </c>
    </row>
    <row r="83">
      <c r="A83" s="5" t="s">
        <v>14</v>
      </c>
      <c r="B83" s="17" t="s">
        <v>130</v>
      </c>
      <c r="C83" s="10" t="s">
        <v>131</v>
      </c>
      <c r="D83" s="18">
        <v>3.635176488E7</v>
      </c>
    </row>
    <row r="84">
      <c r="A84" s="5" t="s">
        <v>14</v>
      </c>
      <c r="B84" s="17" t="s">
        <v>132</v>
      </c>
      <c r="C84" s="10" t="s">
        <v>133</v>
      </c>
      <c r="D84" s="18">
        <v>8.791287552E7</v>
      </c>
    </row>
    <row r="85">
      <c r="A85" s="5" t="s">
        <v>14</v>
      </c>
      <c r="B85" s="17" t="s">
        <v>15</v>
      </c>
      <c r="C85" s="10" t="s">
        <v>16</v>
      </c>
      <c r="D85" s="18">
        <v>1379790.72</v>
      </c>
    </row>
    <row r="86">
      <c r="A86" s="5" t="s">
        <v>14</v>
      </c>
      <c r="B86" s="17" t="s">
        <v>116</v>
      </c>
      <c r="C86" s="10" t="s">
        <v>34</v>
      </c>
      <c r="D86" s="18">
        <v>1.677967545E7</v>
      </c>
    </row>
    <row r="87">
      <c r="A87" s="5" t="s">
        <v>14</v>
      </c>
      <c r="B87" s="17" t="s">
        <v>41</v>
      </c>
      <c r="C87" s="10" t="s">
        <v>42</v>
      </c>
      <c r="D87" s="18">
        <v>3907772.84</v>
      </c>
    </row>
    <row r="88">
      <c r="A88" s="5" t="s">
        <v>14</v>
      </c>
      <c r="B88" s="17" t="s">
        <v>117</v>
      </c>
      <c r="C88" s="10" t="s">
        <v>118</v>
      </c>
      <c r="D88" s="18">
        <v>3341477.18</v>
      </c>
    </row>
    <row r="89">
      <c r="A89" s="5" t="s">
        <v>14</v>
      </c>
      <c r="B89" s="17" t="s">
        <v>119</v>
      </c>
      <c r="C89" s="10" t="s">
        <v>120</v>
      </c>
      <c r="D89" s="18">
        <v>3980804.4</v>
      </c>
    </row>
    <row r="90">
      <c r="A90" s="5" t="s">
        <v>14</v>
      </c>
      <c r="B90" s="17" t="s">
        <v>121</v>
      </c>
      <c r="C90" s="10" t="s">
        <v>122</v>
      </c>
      <c r="D90" s="18">
        <v>5088197.24</v>
      </c>
    </row>
    <row r="91">
      <c r="A91" s="5" t="s">
        <v>14</v>
      </c>
      <c r="B91" s="17" t="s">
        <v>123</v>
      </c>
      <c r="C91" s="10" t="s">
        <v>124</v>
      </c>
      <c r="D91" s="18">
        <v>789372.51</v>
      </c>
    </row>
    <row r="92">
      <c r="A92" s="5" t="s">
        <v>14</v>
      </c>
      <c r="B92" s="17" t="s">
        <v>125</v>
      </c>
      <c r="C92" s="10" t="s">
        <v>126</v>
      </c>
      <c r="D92" s="18">
        <v>9098957.75</v>
      </c>
    </row>
    <row r="93">
      <c r="A93" s="5" t="s">
        <v>14</v>
      </c>
      <c r="B93" s="17" t="s">
        <v>92</v>
      </c>
      <c r="C93" s="10" t="s">
        <v>93</v>
      </c>
      <c r="D93" s="18">
        <v>3233582.14</v>
      </c>
    </row>
    <row r="94">
      <c r="A94" s="5" t="s">
        <v>14</v>
      </c>
      <c r="B94" s="17" t="s">
        <v>94</v>
      </c>
      <c r="C94" s="10" t="s">
        <v>95</v>
      </c>
      <c r="D94" s="18">
        <v>8069227.16</v>
      </c>
    </row>
    <row r="95">
      <c r="A95" s="5" t="s">
        <v>14</v>
      </c>
      <c r="B95" s="17" t="s">
        <v>127</v>
      </c>
      <c r="C95" s="10" t="s">
        <v>95</v>
      </c>
      <c r="D95" s="18">
        <v>9118259.28</v>
      </c>
    </row>
    <row r="96">
      <c r="A96" s="5" t="s">
        <v>14</v>
      </c>
      <c r="B96" s="17" t="s">
        <v>128</v>
      </c>
      <c r="C96" s="10" t="s">
        <v>129</v>
      </c>
      <c r="D96" s="18">
        <v>1121790.75</v>
      </c>
    </row>
    <row r="97">
      <c r="A97" s="5" t="s">
        <v>14</v>
      </c>
      <c r="B97" s="17" t="s">
        <v>130</v>
      </c>
      <c r="C97" s="10" t="s">
        <v>131</v>
      </c>
      <c r="D97" s="18">
        <v>5599006.12</v>
      </c>
    </row>
    <row r="98">
      <c r="A98" s="5" t="s">
        <v>14</v>
      </c>
      <c r="B98" s="17" t="s">
        <v>132</v>
      </c>
      <c r="C98" s="10" t="s">
        <v>133</v>
      </c>
      <c r="D98" s="18">
        <v>2.711430144E7</v>
      </c>
    </row>
    <row r="99">
      <c r="A99" s="5" t="s">
        <v>14</v>
      </c>
      <c r="B99" s="17" t="s">
        <v>134</v>
      </c>
      <c r="C99" s="10" t="s">
        <v>135</v>
      </c>
      <c r="D99" s="18">
        <v>14065.92</v>
      </c>
    </row>
    <row r="100">
      <c r="A100" s="5" t="s">
        <v>14</v>
      </c>
      <c r="B100" s="17" t="s">
        <v>136</v>
      </c>
      <c r="C100" s="10" t="s">
        <v>91</v>
      </c>
      <c r="D100" s="18">
        <v>47011.2</v>
      </c>
    </row>
    <row r="101">
      <c r="A101" s="5" t="s">
        <v>21</v>
      </c>
      <c r="B101" s="17" t="s">
        <v>137</v>
      </c>
      <c r="C101" s="10" t="s">
        <v>138</v>
      </c>
      <c r="D101" s="18">
        <v>26473.72</v>
      </c>
    </row>
    <row r="102">
      <c r="A102" s="5" t="s">
        <v>21</v>
      </c>
      <c r="B102" s="17" t="s">
        <v>139</v>
      </c>
      <c r="C102" s="10" t="s">
        <v>140</v>
      </c>
      <c r="D102" s="18">
        <v>6144.6</v>
      </c>
    </row>
    <row r="103">
      <c r="A103" s="5" t="s">
        <v>21</v>
      </c>
      <c r="B103" s="17" t="s">
        <v>15</v>
      </c>
      <c r="C103" s="10" t="s">
        <v>16</v>
      </c>
      <c r="D103" s="18">
        <v>26874.96</v>
      </c>
    </row>
    <row r="104">
      <c r="A104" s="5" t="s">
        <v>21</v>
      </c>
      <c r="B104" s="17" t="s">
        <v>141</v>
      </c>
      <c r="C104" s="10" t="s">
        <v>142</v>
      </c>
      <c r="D104" s="5">
        <v>41.14</v>
      </c>
    </row>
    <row r="105">
      <c r="A105" s="5" t="s">
        <v>21</v>
      </c>
      <c r="B105" s="17" t="s">
        <v>143</v>
      </c>
      <c r="C105" s="10" t="s">
        <v>144</v>
      </c>
      <c r="D105" s="18">
        <v>3795.0</v>
      </c>
    </row>
    <row r="106">
      <c r="A106" s="5" t="s">
        <v>21</v>
      </c>
      <c r="B106" s="17" t="s">
        <v>145</v>
      </c>
      <c r="C106" s="10" t="s">
        <v>146</v>
      </c>
      <c r="D106" s="18">
        <v>15351.0</v>
      </c>
    </row>
    <row r="107">
      <c r="A107" s="5" t="s">
        <v>21</v>
      </c>
      <c r="B107" s="17" t="s">
        <v>147</v>
      </c>
      <c r="C107" s="10" t="s">
        <v>148</v>
      </c>
      <c r="D107" s="18">
        <v>16840.0</v>
      </c>
    </row>
    <row r="108">
      <c r="A108" s="5" t="s">
        <v>21</v>
      </c>
      <c r="B108" s="17" t="s">
        <v>24</v>
      </c>
      <c r="C108" s="10" t="s">
        <v>25</v>
      </c>
      <c r="D108" s="18">
        <v>760502.8</v>
      </c>
    </row>
    <row r="109">
      <c r="A109" s="5" t="s">
        <v>21</v>
      </c>
      <c r="B109" s="17" t="s">
        <v>29</v>
      </c>
      <c r="C109" s="10" t="s">
        <v>30</v>
      </c>
      <c r="D109" s="18">
        <v>352840.44</v>
      </c>
    </row>
    <row r="110">
      <c r="A110" s="5" t="s">
        <v>21</v>
      </c>
      <c r="B110" s="17" t="s">
        <v>33</v>
      </c>
      <c r="C110" s="10" t="s">
        <v>34</v>
      </c>
      <c r="D110" s="18">
        <v>178480.6</v>
      </c>
    </row>
    <row r="111">
      <c r="A111" s="5" t="s">
        <v>21</v>
      </c>
      <c r="B111" s="17" t="s">
        <v>37</v>
      </c>
      <c r="C111" s="10" t="s">
        <v>38</v>
      </c>
      <c r="D111" s="18">
        <v>93055.68</v>
      </c>
    </row>
    <row r="112">
      <c r="A112" s="5" t="s">
        <v>21</v>
      </c>
      <c r="B112" s="17" t="s">
        <v>149</v>
      </c>
      <c r="C112" s="10" t="s">
        <v>150</v>
      </c>
      <c r="D112" s="18">
        <v>14273.74</v>
      </c>
    </row>
    <row r="113">
      <c r="A113" s="5" t="s">
        <v>21</v>
      </c>
      <c r="B113" s="17" t="s">
        <v>151</v>
      </c>
      <c r="C113" s="10" t="s">
        <v>152</v>
      </c>
      <c r="D113" s="18">
        <v>10263.04</v>
      </c>
    </row>
    <row r="114">
      <c r="A114" s="5" t="s">
        <v>21</v>
      </c>
      <c r="B114" s="17" t="s">
        <v>41</v>
      </c>
      <c r="C114" s="10" t="s">
        <v>42</v>
      </c>
      <c r="D114" s="18">
        <v>111943.72</v>
      </c>
    </row>
    <row r="115">
      <c r="A115" s="5" t="s">
        <v>21</v>
      </c>
      <c r="B115" s="17" t="s">
        <v>45</v>
      </c>
      <c r="C115" s="10" t="s">
        <v>46</v>
      </c>
      <c r="D115" s="18">
        <v>139103.82</v>
      </c>
    </row>
    <row r="116">
      <c r="A116" s="5" t="s">
        <v>21</v>
      </c>
      <c r="B116" s="17" t="s">
        <v>49</v>
      </c>
      <c r="C116" s="10" t="s">
        <v>50</v>
      </c>
      <c r="D116" s="18">
        <v>44812.08</v>
      </c>
    </row>
    <row r="117">
      <c r="A117" s="5" t="s">
        <v>21</v>
      </c>
      <c r="B117" s="17" t="s">
        <v>153</v>
      </c>
      <c r="C117" s="10" t="s">
        <v>154</v>
      </c>
      <c r="D117" s="18">
        <v>14740.04</v>
      </c>
    </row>
    <row r="118">
      <c r="A118" s="5" t="s">
        <v>21</v>
      </c>
      <c r="B118" s="17" t="s">
        <v>54</v>
      </c>
      <c r="C118" s="10" t="s">
        <v>55</v>
      </c>
      <c r="D118" s="18">
        <v>147141.72</v>
      </c>
    </row>
    <row r="119">
      <c r="A119" s="5" t="s">
        <v>21</v>
      </c>
      <c r="B119" s="17" t="s">
        <v>155</v>
      </c>
      <c r="C119" s="10" t="s">
        <v>156</v>
      </c>
      <c r="D119" s="18">
        <v>10923.0</v>
      </c>
    </row>
    <row r="120">
      <c r="A120" s="5" t="s">
        <v>21</v>
      </c>
      <c r="B120" s="17" t="s">
        <v>59</v>
      </c>
      <c r="C120" s="10" t="s">
        <v>60</v>
      </c>
      <c r="D120" s="18">
        <v>94917.9</v>
      </c>
    </row>
    <row r="121">
      <c r="A121" s="5" t="s">
        <v>21</v>
      </c>
      <c r="B121" s="17" t="s">
        <v>157</v>
      </c>
      <c r="C121" s="10" t="s">
        <v>158</v>
      </c>
      <c r="D121" s="18">
        <v>7964.27</v>
      </c>
    </row>
    <row r="122">
      <c r="A122" s="5" t="s">
        <v>21</v>
      </c>
      <c r="B122" s="17" t="s">
        <v>61</v>
      </c>
      <c r="C122" s="10" t="s">
        <v>62</v>
      </c>
      <c r="D122" s="18">
        <v>36245.58</v>
      </c>
    </row>
    <row r="123">
      <c r="A123" s="5" t="s">
        <v>21</v>
      </c>
      <c r="B123" s="17" t="s">
        <v>159</v>
      </c>
      <c r="C123" s="10" t="s">
        <v>120</v>
      </c>
      <c r="D123" s="18">
        <v>14313.6</v>
      </c>
    </row>
    <row r="124">
      <c r="A124" s="5" t="s">
        <v>21</v>
      </c>
      <c r="B124" s="17" t="s">
        <v>63</v>
      </c>
      <c r="C124" s="10" t="s">
        <v>64</v>
      </c>
      <c r="D124" s="18">
        <v>39991.78</v>
      </c>
    </row>
    <row r="125">
      <c r="A125" s="5" t="s">
        <v>21</v>
      </c>
      <c r="B125" s="17" t="s">
        <v>160</v>
      </c>
      <c r="C125" s="10" t="s">
        <v>161</v>
      </c>
      <c r="D125" s="18">
        <v>44537.25</v>
      </c>
    </row>
    <row r="126">
      <c r="A126" s="5" t="s">
        <v>21</v>
      </c>
      <c r="B126" s="17" t="s">
        <v>162</v>
      </c>
      <c r="C126" s="10" t="s">
        <v>163</v>
      </c>
      <c r="D126" s="18">
        <v>29800.0</v>
      </c>
    </row>
    <row r="127">
      <c r="A127" s="5" t="s">
        <v>21</v>
      </c>
      <c r="B127" s="17" t="s">
        <v>164</v>
      </c>
      <c r="C127" s="10" t="s">
        <v>165</v>
      </c>
      <c r="D127" s="18">
        <v>57115.61</v>
      </c>
    </row>
    <row r="128">
      <c r="A128" s="5" t="s">
        <v>21</v>
      </c>
      <c r="B128" s="17" t="s">
        <v>166</v>
      </c>
      <c r="C128" s="10" t="s">
        <v>167</v>
      </c>
      <c r="D128" s="18">
        <v>38719.8</v>
      </c>
    </row>
    <row r="129">
      <c r="A129" s="5" t="s">
        <v>21</v>
      </c>
      <c r="B129" s="17" t="s">
        <v>168</v>
      </c>
      <c r="C129" s="10" t="s">
        <v>169</v>
      </c>
      <c r="D129" s="18">
        <v>12636.3</v>
      </c>
    </row>
    <row r="130">
      <c r="A130" s="5" t="s">
        <v>21</v>
      </c>
      <c r="B130" s="17" t="s">
        <v>170</v>
      </c>
      <c r="C130" s="10" t="s">
        <v>171</v>
      </c>
      <c r="D130" s="18">
        <v>17251.2</v>
      </c>
    </row>
    <row r="131">
      <c r="A131" s="5" t="s">
        <v>21</v>
      </c>
      <c r="B131" s="17" t="s">
        <v>67</v>
      </c>
      <c r="C131" s="10" t="s">
        <v>68</v>
      </c>
      <c r="D131" s="18">
        <v>22374.0</v>
      </c>
    </row>
    <row r="132">
      <c r="A132" s="5" t="s">
        <v>21</v>
      </c>
      <c r="B132" s="17" t="s">
        <v>172</v>
      </c>
      <c r="C132" s="10" t="s">
        <v>173</v>
      </c>
      <c r="D132" s="18">
        <v>3866.28</v>
      </c>
    </row>
    <row r="133">
      <c r="A133" s="5" t="s">
        <v>21</v>
      </c>
      <c r="B133" s="17" t="s">
        <v>174</v>
      </c>
      <c r="C133" s="10" t="s">
        <v>175</v>
      </c>
      <c r="D133" s="18">
        <v>24812.56</v>
      </c>
    </row>
    <row r="134">
      <c r="A134" s="5" t="s">
        <v>21</v>
      </c>
      <c r="B134" s="17" t="s">
        <v>176</v>
      </c>
      <c r="C134" s="10" t="s">
        <v>177</v>
      </c>
      <c r="D134" s="18">
        <v>12374.15</v>
      </c>
    </row>
    <row r="135">
      <c r="A135" s="5" t="s">
        <v>21</v>
      </c>
      <c r="B135" s="17" t="s">
        <v>178</v>
      </c>
      <c r="C135" s="10" t="s">
        <v>179</v>
      </c>
      <c r="D135" s="18">
        <v>62300.29</v>
      </c>
    </row>
    <row r="136">
      <c r="A136" s="5" t="s">
        <v>21</v>
      </c>
      <c r="B136" s="17" t="s">
        <v>69</v>
      </c>
      <c r="C136" s="10" t="s">
        <v>70</v>
      </c>
      <c r="D136" s="18">
        <v>78131.27</v>
      </c>
    </row>
    <row r="137">
      <c r="A137" s="5" t="s">
        <v>21</v>
      </c>
      <c r="B137" s="17" t="s">
        <v>180</v>
      </c>
      <c r="C137" s="10" t="s">
        <v>181</v>
      </c>
      <c r="D137" s="18">
        <v>21056.75</v>
      </c>
    </row>
    <row r="138">
      <c r="A138" s="5" t="s">
        <v>21</v>
      </c>
      <c r="B138" s="17" t="s">
        <v>182</v>
      </c>
      <c r="C138" s="10" t="s">
        <v>183</v>
      </c>
      <c r="D138" s="18">
        <v>7070.0</v>
      </c>
    </row>
    <row r="139">
      <c r="A139" s="5" t="s">
        <v>21</v>
      </c>
      <c r="B139" s="17" t="s">
        <v>184</v>
      </c>
      <c r="C139" s="10" t="s">
        <v>185</v>
      </c>
      <c r="D139" s="18">
        <v>36011.46</v>
      </c>
    </row>
    <row r="140">
      <c r="A140" s="5" t="s">
        <v>21</v>
      </c>
      <c r="B140" s="17" t="s">
        <v>186</v>
      </c>
      <c r="C140" s="10" t="s">
        <v>187</v>
      </c>
      <c r="D140" s="18">
        <v>71377.11</v>
      </c>
    </row>
    <row r="141">
      <c r="A141" s="5" t="s">
        <v>21</v>
      </c>
      <c r="B141" s="17" t="s">
        <v>71</v>
      </c>
      <c r="C141" s="10" t="s">
        <v>72</v>
      </c>
      <c r="D141" s="18">
        <v>149512.85</v>
      </c>
    </row>
    <row r="142">
      <c r="A142" s="5" t="s">
        <v>21</v>
      </c>
      <c r="B142" s="17" t="s">
        <v>188</v>
      </c>
      <c r="C142" s="10" t="s">
        <v>189</v>
      </c>
      <c r="D142" s="18">
        <v>10540.58</v>
      </c>
    </row>
    <row r="143">
      <c r="A143" s="5" t="s">
        <v>21</v>
      </c>
      <c r="B143" s="17" t="s">
        <v>190</v>
      </c>
      <c r="C143" s="10" t="s">
        <v>191</v>
      </c>
      <c r="D143" s="18">
        <v>24522.72</v>
      </c>
    </row>
    <row r="144">
      <c r="A144" s="5" t="s">
        <v>21</v>
      </c>
      <c r="B144" s="17" t="s">
        <v>192</v>
      </c>
      <c r="C144" s="10" t="s">
        <v>193</v>
      </c>
      <c r="D144" s="18">
        <v>32409.8</v>
      </c>
    </row>
    <row r="145">
      <c r="A145" s="5" t="s">
        <v>21</v>
      </c>
      <c r="B145" s="17" t="s">
        <v>194</v>
      </c>
      <c r="C145" s="10" t="s">
        <v>142</v>
      </c>
      <c r="D145" s="18">
        <v>1042.34</v>
      </c>
    </row>
    <row r="146">
      <c r="A146" s="5" t="s">
        <v>21</v>
      </c>
      <c r="B146" s="17" t="s">
        <v>73</v>
      </c>
      <c r="C146" s="10" t="s">
        <v>74</v>
      </c>
      <c r="D146" s="18">
        <v>234310.3</v>
      </c>
    </row>
    <row r="147">
      <c r="A147" s="5" t="s">
        <v>21</v>
      </c>
      <c r="B147" s="17" t="s">
        <v>195</v>
      </c>
      <c r="C147" s="10" t="s">
        <v>196</v>
      </c>
      <c r="D147" s="18">
        <v>14672.46</v>
      </c>
    </row>
    <row r="148">
      <c r="A148" s="5" t="s">
        <v>21</v>
      </c>
      <c r="B148" s="17" t="s">
        <v>75</v>
      </c>
      <c r="C148" s="10" t="s">
        <v>76</v>
      </c>
      <c r="D148" s="18">
        <v>71811.74</v>
      </c>
    </row>
    <row r="149">
      <c r="A149" s="5" t="s">
        <v>21</v>
      </c>
      <c r="B149" s="17" t="s">
        <v>197</v>
      </c>
      <c r="C149" s="10" t="s">
        <v>198</v>
      </c>
      <c r="D149" s="18">
        <v>2639.0</v>
      </c>
    </row>
    <row r="150">
      <c r="A150" s="5" t="s">
        <v>21</v>
      </c>
      <c r="B150" s="17" t="s">
        <v>199</v>
      </c>
      <c r="C150" s="10" t="s">
        <v>200</v>
      </c>
      <c r="D150" s="18">
        <v>12614.04</v>
      </c>
    </row>
    <row r="151">
      <c r="A151" s="5" t="s">
        <v>21</v>
      </c>
      <c r="B151" s="17" t="s">
        <v>201</v>
      </c>
      <c r="C151" s="10" t="s">
        <v>202</v>
      </c>
      <c r="D151" s="18">
        <v>119214.0</v>
      </c>
    </row>
    <row r="152">
      <c r="A152" s="5" t="s">
        <v>21</v>
      </c>
      <c r="B152" s="17" t="s">
        <v>203</v>
      </c>
      <c r="C152" s="10" t="s">
        <v>204</v>
      </c>
      <c r="D152" s="18">
        <v>24018.83</v>
      </c>
    </row>
    <row r="153">
      <c r="A153" s="5" t="s">
        <v>21</v>
      </c>
      <c r="B153" s="17" t="s">
        <v>77</v>
      </c>
      <c r="C153" s="10" t="s">
        <v>78</v>
      </c>
      <c r="D153" s="18">
        <v>28933.8</v>
      </c>
    </row>
    <row r="154">
      <c r="A154" s="5" t="s">
        <v>21</v>
      </c>
      <c r="B154" s="17" t="s">
        <v>79</v>
      </c>
      <c r="C154" s="10" t="s">
        <v>6</v>
      </c>
      <c r="D154" s="18">
        <v>218865.14</v>
      </c>
    </row>
    <row r="155">
      <c r="A155" s="5" t="s">
        <v>21</v>
      </c>
      <c r="B155" s="17" t="s">
        <v>205</v>
      </c>
      <c r="C155" s="10" t="s">
        <v>206</v>
      </c>
      <c r="D155" s="18">
        <v>5258.0</v>
      </c>
    </row>
    <row r="156">
      <c r="A156" s="5" t="s">
        <v>21</v>
      </c>
      <c r="B156" s="17" t="s">
        <v>207</v>
      </c>
      <c r="C156" s="10" t="s">
        <v>208</v>
      </c>
      <c r="D156" s="18">
        <v>5085.0</v>
      </c>
    </row>
    <row r="157">
      <c r="A157" s="5" t="s">
        <v>21</v>
      </c>
      <c r="B157" s="17" t="s">
        <v>209</v>
      </c>
      <c r="C157" s="10" t="s">
        <v>126</v>
      </c>
      <c r="D157" s="18">
        <v>17822.62</v>
      </c>
    </row>
    <row r="158">
      <c r="A158" s="5" t="s">
        <v>21</v>
      </c>
      <c r="B158" s="17" t="s">
        <v>210</v>
      </c>
      <c r="C158" s="10" t="s">
        <v>211</v>
      </c>
      <c r="D158" s="18">
        <v>33913.47</v>
      </c>
    </row>
    <row r="159">
      <c r="A159" s="5" t="s">
        <v>21</v>
      </c>
      <c r="B159" s="17" t="s">
        <v>212</v>
      </c>
      <c r="C159" s="10" t="s">
        <v>213</v>
      </c>
      <c r="D159" s="18">
        <v>2665.5</v>
      </c>
    </row>
    <row r="160">
      <c r="A160" s="5" t="s">
        <v>21</v>
      </c>
      <c r="B160" s="17" t="s">
        <v>214</v>
      </c>
      <c r="C160" s="10" t="s">
        <v>215</v>
      </c>
      <c r="D160" s="18">
        <v>19307.04</v>
      </c>
    </row>
    <row r="161">
      <c r="A161" s="5" t="s">
        <v>21</v>
      </c>
      <c r="B161" s="17" t="s">
        <v>216</v>
      </c>
      <c r="C161" s="10" t="s">
        <v>217</v>
      </c>
      <c r="D161" s="18">
        <v>12054.0</v>
      </c>
    </row>
    <row r="162">
      <c r="A162" s="5" t="s">
        <v>21</v>
      </c>
      <c r="B162" s="17" t="s">
        <v>218</v>
      </c>
      <c r="C162" s="10" t="s">
        <v>219</v>
      </c>
      <c r="D162" s="18">
        <v>5850.0</v>
      </c>
    </row>
    <row r="163">
      <c r="A163" s="5" t="s">
        <v>21</v>
      </c>
      <c r="B163" s="17" t="s">
        <v>220</v>
      </c>
      <c r="C163" s="10" t="s">
        <v>221</v>
      </c>
      <c r="D163" s="18">
        <v>6375.15</v>
      </c>
    </row>
    <row r="164">
      <c r="A164" s="5" t="s">
        <v>21</v>
      </c>
      <c r="B164" s="17" t="s">
        <v>80</v>
      </c>
      <c r="C164" s="10" t="s">
        <v>81</v>
      </c>
      <c r="D164" s="18">
        <v>155934.75</v>
      </c>
    </row>
    <row r="165">
      <c r="A165" s="5" t="s">
        <v>21</v>
      </c>
      <c r="B165" s="17" t="s">
        <v>222</v>
      </c>
      <c r="C165" s="10" t="s">
        <v>223</v>
      </c>
      <c r="D165" s="18">
        <v>12175.81</v>
      </c>
    </row>
    <row r="166">
      <c r="A166" s="5" t="s">
        <v>21</v>
      </c>
      <c r="B166" s="17" t="s">
        <v>224</v>
      </c>
      <c r="C166" s="10" t="s">
        <v>225</v>
      </c>
      <c r="D166" s="18">
        <v>5340.0</v>
      </c>
    </row>
    <row r="167">
      <c r="A167" s="5" t="s">
        <v>21</v>
      </c>
      <c r="B167" s="17" t="s">
        <v>82</v>
      </c>
      <c r="C167" s="10" t="s">
        <v>83</v>
      </c>
      <c r="D167" s="18">
        <v>296460.45</v>
      </c>
    </row>
    <row r="168">
      <c r="A168" s="5" t="s">
        <v>21</v>
      </c>
      <c r="B168" s="17" t="s">
        <v>226</v>
      </c>
      <c r="C168" s="10" t="s">
        <v>227</v>
      </c>
      <c r="D168" s="18">
        <v>2306.56</v>
      </c>
    </row>
    <row r="169">
      <c r="A169" s="5" t="s">
        <v>21</v>
      </c>
      <c r="B169" s="17" t="s">
        <v>228</v>
      </c>
      <c r="C169" s="10" t="s">
        <v>229</v>
      </c>
      <c r="D169" s="18">
        <v>12086.6</v>
      </c>
    </row>
    <row r="170">
      <c r="A170" s="5" t="s">
        <v>21</v>
      </c>
      <c r="B170" s="17" t="s">
        <v>84</v>
      </c>
      <c r="C170" s="10" t="s">
        <v>85</v>
      </c>
      <c r="D170" s="18">
        <v>30216.57</v>
      </c>
    </row>
    <row r="171">
      <c r="A171" s="5" t="s">
        <v>21</v>
      </c>
      <c r="B171" s="17" t="s">
        <v>86</v>
      </c>
      <c r="C171" s="10" t="s">
        <v>87</v>
      </c>
      <c r="D171" s="18">
        <v>21586.91</v>
      </c>
    </row>
    <row r="172">
      <c r="A172" s="5" t="s">
        <v>21</v>
      </c>
      <c r="B172" s="17" t="s">
        <v>88</v>
      </c>
      <c r="C172" s="10" t="s">
        <v>89</v>
      </c>
      <c r="D172" s="18">
        <v>39807.56</v>
      </c>
    </row>
    <row r="173">
      <c r="A173" s="5" t="s">
        <v>21</v>
      </c>
      <c r="B173" s="17" t="s">
        <v>230</v>
      </c>
      <c r="C173" s="10" t="s">
        <v>231</v>
      </c>
      <c r="D173" s="18">
        <v>9086.98</v>
      </c>
    </row>
    <row r="174">
      <c r="A174" s="5" t="s">
        <v>21</v>
      </c>
      <c r="B174" s="17" t="s">
        <v>232</v>
      </c>
      <c r="C174" s="10" t="s">
        <v>233</v>
      </c>
      <c r="D174" s="18">
        <v>16361.1</v>
      </c>
    </row>
    <row r="175">
      <c r="A175" s="5" t="s">
        <v>21</v>
      </c>
      <c r="B175" s="17" t="s">
        <v>90</v>
      </c>
      <c r="C175" s="10" t="s">
        <v>91</v>
      </c>
      <c r="D175" s="18">
        <v>113138.74</v>
      </c>
    </row>
    <row r="176">
      <c r="A176" s="5" t="s">
        <v>21</v>
      </c>
      <c r="B176" s="17" t="s">
        <v>234</v>
      </c>
      <c r="C176" s="10" t="s">
        <v>235</v>
      </c>
      <c r="D176" s="18">
        <v>14062.68</v>
      </c>
    </row>
    <row r="177">
      <c r="A177" s="5" t="s">
        <v>21</v>
      </c>
      <c r="B177" s="17" t="s">
        <v>236</v>
      </c>
      <c r="C177" s="10" t="s">
        <v>237</v>
      </c>
      <c r="D177" s="18">
        <v>22414.0</v>
      </c>
    </row>
    <row r="178">
      <c r="A178" s="5" t="s">
        <v>21</v>
      </c>
      <c r="B178" s="17" t="s">
        <v>238</v>
      </c>
      <c r="C178" s="10" t="s">
        <v>239</v>
      </c>
      <c r="D178" s="18">
        <v>3702.0</v>
      </c>
    </row>
    <row r="179">
      <c r="A179" s="5" t="s">
        <v>21</v>
      </c>
      <c r="B179" s="17" t="s">
        <v>92</v>
      </c>
      <c r="C179" s="10" t="s">
        <v>93</v>
      </c>
      <c r="D179" s="18">
        <v>55926.24</v>
      </c>
    </row>
    <row r="180">
      <c r="A180" s="5" t="s">
        <v>21</v>
      </c>
      <c r="B180" s="17" t="s">
        <v>94</v>
      </c>
      <c r="C180" s="10" t="s">
        <v>95</v>
      </c>
      <c r="D180" s="18">
        <v>470713.08</v>
      </c>
    </row>
    <row r="181">
      <c r="A181" s="5" t="s">
        <v>21</v>
      </c>
      <c r="B181" s="17" t="s">
        <v>240</v>
      </c>
      <c r="C181" s="10" t="s">
        <v>241</v>
      </c>
      <c r="D181" s="18">
        <v>1421.0</v>
      </c>
    </row>
    <row r="182">
      <c r="A182" s="5" t="s">
        <v>21</v>
      </c>
      <c r="B182" s="17" t="s">
        <v>242</v>
      </c>
      <c r="C182" s="10" t="s">
        <v>243</v>
      </c>
      <c r="D182" s="18">
        <v>34078.0</v>
      </c>
    </row>
    <row r="183">
      <c r="A183" s="5" t="s">
        <v>21</v>
      </c>
      <c r="B183" s="17" t="s">
        <v>244</v>
      </c>
      <c r="C183" s="10" t="s">
        <v>245</v>
      </c>
      <c r="D183" s="18">
        <v>18920.0</v>
      </c>
    </row>
    <row r="184">
      <c r="A184" s="5" t="s">
        <v>21</v>
      </c>
      <c r="B184" s="17" t="s">
        <v>246</v>
      </c>
      <c r="C184" s="10" t="s">
        <v>247</v>
      </c>
      <c r="D184" s="18">
        <v>38355.24</v>
      </c>
    </row>
    <row r="185">
      <c r="A185" s="5" t="s">
        <v>21</v>
      </c>
      <c r="B185" s="17" t="s">
        <v>248</v>
      </c>
      <c r="C185" s="10" t="s">
        <v>249</v>
      </c>
      <c r="D185" s="18">
        <v>119727.36</v>
      </c>
    </row>
    <row r="186">
      <c r="A186" s="5" t="s">
        <v>21</v>
      </c>
      <c r="B186" s="17" t="s">
        <v>96</v>
      </c>
      <c r="C186" s="10" t="s">
        <v>97</v>
      </c>
      <c r="D186" s="18">
        <v>164716.83</v>
      </c>
    </row>
    <row r="187">
      <c r="A187" s="5" t="s">
        <v>21</v>
      </c>
      <c r="B187" s="17" t="s">
        <v>98</v>
      </c>
      <c r="C187" s="10" t="s">
        <v>99</v>
      </c>
      <c r="D187" s="18">
        <v>93929.68</v>
      </c>
    </row>
    <row r="188">
      <c r="A188" s="5" t="s">
        <v>21</v>
      </c>
      <c r="B188" s="17" t="s">
        <v>250</v>
      </c>
      <c r="C188" s="10" t="s">
        <v>251</v>
      </c>
      <c r="D188" s="18">
        <v>10547.04</v>
      </c>
    </row>
    <row r="189">
      <c r="A189" s="5" t="s">
        <v>21</v>
      </c>
      <c r="B189" s="17" t="s">
        <v>100</v>
      </c>
      <c r="C189" s="10" t="s">
        <v>101</v>
      </c>
      <c r="D189" s="18">
        <v>71159.2</v>
      </c>
    </row>
    <row r="190">
      <c r="A190" s="5" t="s">
        <v>21</v>
      </c>
      <c r="B190" s="17" t="s">
        <v>252</v>
      </c>
      <c r="C190" s="10" t="s">
        <v>253</v>
      </c>
      <c r="D190" s="18">
        <v>4630.08</v>
      </c>
    </row>
    <row r="191">
      <c r="A191" s="5" t="s">
        <v>21</v>
      </c>
      <c r="B191" s="17" t="s">
        <v>254</v>
      </c>
      <c r="C191" s="10" t="s">
        <v>255</v>
      </c>
      <c r="D191" s="18">
        <v>11309.14</v>
      </c>
    </row>
    <row r="192">
      <c r="A192" s="5" t="s">
        <v>21</v>
      </c>
      <c r="B192" s="17" t="s">
        <v>256</v>
      </c>
      <c r="C192" s="10" t="s">
        <v>257</v>
      </c>
      <c r="D192" s="18">
        <v>6040.0</v>
      </c>
    </row>
    <row r="193">
      <c r="A193" s="5" t="s">
        <v>21</v>
      </c>
      <c r="B193" s="17" t="s">
        <v>258</v>
      </c>
      <c r="C193" s="10" t="s">
        <v>259</v>
      </c>
      <c r="D193" s="18">
        <v>25259.0</v>
      </c>
    </row>
    <row r="194">
      <c r="A194" s="5" t="s">
        <v>21</v>
      </c>
      <c r="B194" s="17" t="s">
        <v>260</v>
      </c>
      <c r="C194" s="10" t="s">
        <v>261</v>
      </c>
      <c r="D194" s="18">
        <v>5235.87</v>
      </c>
    </row>
    <row r="195">
      <c r="A195" s="5" t="s">
        <v>21</v>
      </c>
      <c r="B195" s="17" t="s">
        <v>262</v>
      </c>
      <c r="C195" s="10" t="s">
        <v>263</v>
      </c>
      <c r="D195" s="18">
        <v>18753.0</v>
      </c>
    </row>
    <row r="196">
      <c r="A196" s="5" t="s">
        <v>21</v>
      </c>
      <c r="B196" s="17" t="s">
        <v>102</v>
      </c>
      <c r="C196" s="10" t="s">
        <v>103</v>
      </c>
      <c r="D196" s="18">
        <v>121833.48</v>
      </c>
    </row>
    <row r="197">
      <c r="A197" s="5" t="s">
        <v>21</v>
      </c>
      <c r="B197" s="17" t="s">
        <v>264</v>
      </c>
      <c r="C197" s="10" t="s">
        <v>265</v>
      </c>
      <c r="D197" s="18">
        <v>1543.5</v>
      </c>
    </row>
    <row r="198">
      <c r="A198" s="5" t="s">
        <v>21</v>
      </c>
      <c r="B198" s="17" t="s">
        <v>266</v>
      </c>
      <c r="C198" s="10" t="s">
        <v>267</v>
      </c>
      <c r="D198" s="18">
        <v>9509.11</v>
      </c>
    </row>
    <row r="199">
      <c r="A199" s="5" t="s">
        <v>21</v>
      </c>
      <c r="B199" s="17" t="s">
        <v>268</v>
      </c>
      <c r="C199" s="10" t="s">
        <v>269</v>
      </c>
      <c r="D199" s="18">
        <v>5724.0</v>
      </c>
    </row>
    <row r="200">
      <c r="A200" s="5" t="s">
        <v>21</v>
      </c>
      <c r="B200" s="17" t="s">
        <v>270</v>
      </c>
      <c r="C200" s="10" t="s">
        <v>271</v>
      </c>
      <c r="D200" s="18">
        <v>54425.52</v>
      </c>
    </row>
    <row r="201">
      <c r="A201" s="5" t="s">
        <v>21</v>
      </c>
      <c r="B201" s="17" t="s">
        <v>272</v>
      </c>
      <c r="C201" s="10" t="s">
        <v>273</v>
      </c>
      <c r="D201" s="18">
        <v>72396.0</v>
      </c>
    </row>
    <row r="202">
      <c r="A202" s="5" t="s">
        <v>21</v>
      </c>
      <c r="B202" s="17" t="s">
        <v>274</v>
      </c>
      <c r="C202" s="10" t="s">
        <v>275</v>
      </c>
      <c r="D202" s="18">
        <v>4451.65</v>
      </c>
    </row>
    <row r="203">
      <c r="A203" s="5" t="s">
        <v>21</v>
      </c>
      <c r="B203" s="17" t="s">
        <v>276</v>
      </c>
      <c r="C203" s="10" t="s">
        <v>277</v>
      </c>
      <c r="D203" s="18">
        <v>7842.89</v>
      </c>
    </row>
    <row r="204">
      <c r="A204" s="5" t="s">
        <v>21</v>
      </c>
      <c r="B204" s="17" t="s">
        <v>104</v>
      </c>
      <c r="C204" s="10" t="s">
        <v>105</v>
      </c>
      <c r="D204" s="18">
        <v>136138.24</v>
      </c>
    </row>
    <row r="205">
      <c r="A205" s="5" t="s">
        <v>21</v>
      </c>
      <c r="B205" s="17" t="s">
        <v>106</v>
      </c>
      <c r="C205" s="10" t="s">
        <v>107</v>
      </c>
      <c r="D205" s="18">
        <v>1333904.0</v>
      </c>
    </row>
    <row r="206">
      <c r="A206" s="5" t="s">
        <v>21</v>
      </c>
      <c r="B206" s="17" t="s">
        <v>278</v>
      </c>
      <c r="C206" s="10" t="s">
        <v>279</v>
      </c>
      <c r="D206" s="18">
        <v>15344.0</v>
      </c>
    </row>
    <row r="207">
      <c r="A207" s="5" t="s">
        <v>21</v>
      </c>
      <c r="B207" s="17" t="s">
        <v>280</v>
      </c>
      <c r="C207" s="10" t="s">
        <v>281</v>
      </c>
      <c r="D207" s="18">
        <v>6976.0</v>
      </c>
    </row>
    <row r="208">
      <c r="A208" s="5" t="s">
        <v>21</v>
      </c>
      <c r="B208" s="17" t="s">
        <v>282</v>
      </c>
      <c r="C208" s="10" t="s">
        <v>283</v>
      </c>
      <c r="D208" s="18">
        <v>2919.0</v>
      </c>
    </row>
    <row r="209">
      <c r="A209" s="5" t="s">
        <v>21</v>
      </c>
      <c r="B209" s="17" t="s">
        <v>108</v>
      </c>
      <c r="C209" s="10" t="s">
        <v>109</v>
      </c>
      <c r="D209" s="18">
        <v>68138.0</v>
      </c>
    </row>
    <row r="210">
      <c r="A210" s="5" t="s">
        <v>21</v>
      </c>
      <c r="B210" s="17" t="s">
        <v>110</v>
      </c>
      <c r="C210" s="10" t="s">
        <v>111</v>
      </c>
      <c r="D210" s="18">
        <v>116998.51</v>
      </c>
    </row>
    <row r="211">
      <c r="A211" s="5" t="s">
        <v>21</v>
      </c>
      <c r="B211" s="17" t="s">
        <v>284</v>
      </c>
      <c r="C211" s="10" t="s">
        <v>285</v>
      </c>
      <c r="D211" s="18">
        <v>6594.0</v>
      </c>
    </row>
    <row r="212">
      <c r="A212" s="5" t="s">
        <v>21</v>
      </c>
      <c r="B212" s="17" t="s">
        <v>112</v>
      </c>
      <c r="C212" s="10" t="s">
        <v>113</v>
      </c>
      <c r="D212" s="18">
        <v>33891.2</v>
      </c>
    </row>
    <row r="213">
      <c r="A213" s="5" t="s">
        <v>21</v>
      </c>
      <c r="B213" s="17" t="s">
        <v>286</v>
      </c>
      <c r="C213" s="10" t="s">
        <v>133</v>
      </c>
      <c r="D213" s="18">
        <v>50110.96</v>
      </c>
    </row>
    <row r="214">
      <c r="A214" s="5" t="s">
        <v>21</v>
      </c>
      <c r="B214" s="17" t="s">
        <v>137</v>
      </c>
      <c r="C214" s="10" t="s">
        <v>138</v>
      </c>
      <c r="D214" s="18">
        <v>2726.36</v>
      </c>
    </row>
    <row r="215">
      <c r="A215" s="5" t="s">
        <v>21</v>
      </c>
      <c r="B215" s="17" t="s">
        <v>143</v>
      </c>
      <c r="C215" s="10" t="s">
        <v>144</v>
      </c>
      <c r="D215" s="18">
        <v>3795.0</v>
      </c>
    </row>
    <row r="216">
      <c r="A216" s="5" t="s">
        <v>21</v>
      </c>
      <c r="B216" s="17" t="s">
        <v>24</v>
      </c>
      <c r="C216" s="10" t="s">
        <v>25</v>
      </c>
      <c r="D216" s="18">
        <v>75613.0</v>
      </c>
    </row>
    <row r="217">
      <c r="A217" s="5" t="s">
        <v>21</v>
      </c>
      <c r="B217" s="17" t="s">
        <v>29</v>
      </c>
      <c r="C217" s="10" t="s">
        <v>30</v>
      </c>
      <c r="D217" s="18">
        <v>38827.56</v>
      </c>
    </row>
    <row r="218">
      <c r="A218" s="5" t="s">
        <v>21</v>
      </c>
      <c r="B218" s="17" t="s">
        <v>33</v>
      </c>
      <c r="C218" s="10" t="s">
        <v>34</v>
      </c>
      <c r="D218" s="18">
        <v>22499.2</v>
      </c>
    </row>
    <row r="219">
      <c r="A219" s="5" t="s">
        <v>21</v>
      </c>
      <c r="B219" s="17" t="s">
        <v>37</v>
      </c>
      <c r="C219" s="10" t="s">
        <v>38</v>
      </c>
      <c r="D219" s="18">
        <v>58624.32</v>
      </c>
    </row>
    <row r="220">
      <c r="A220" s="5" t="s">
        <v>21</v>
      </c>
      <c r="B220" s="17" t="s">
        <v>149</v>
      </c>
      <c r="C220" s="10" t="s">
        <v>150</v>
      </c>
      <c r="D220" s="18">
        <v>16523.26</v>
      </c>
    </row>
    <row r="221">
      <c r="A221" s="5" t="s">
        <v>21</v>
      </c>
      <c r="B221" s="17" t="s">
        <v>151</v>
      </c>
      <c r="C221" s="10" t="s">
        <v>152</v>
      </c>
      <c r="D221" s="18">
        <v>14056.96</v>
      </c>
    </row>
    <row r="222">
      <c r="A222" s="5" t="s">
        <v>21</v>
      </c>
      <c r="B222" s="17" t="s">
        <v>45</v>
      </c>
      <c r="C222" s="10" t="s">
        <v>46</v>
      </c>
      <c r="D222" s="18">
        <v>29745.18</v>
      </c>
    </row>
    <row r="223">
      <c r="A223" s="5" t="s">
        <v>21</v>
      </c>
      <c r="B223" s="17" t="s">
        <v>49</v>
      </c>
      <c r="C223" s="10" t="s">
        <v>50</v>
      </c>
      <c r="D223" s="18">
        <v>29479.05</v>
      </c>
    </row>
    <row r="224">
      <c r="A224" s="5" t="s">
        <v>21</v>
      </c>
      <c r="B224" s="17" t="s">
        <v>153</v>
      </c>
      <c r="C224" s="10" t="s">
        <v>154</v>
      </c>
      <c r="D224" s="18">
        <v>1277.24</v>
      </c>
    </row>
    <row r="225">
      <c r="A225" s="5" t="s">
        <v>21</v>
      </c>
      <c r="B225" s="17" t="s">
        <v>54</v>
      </c>
      <c r="C225" s="10" t="s">
        <v>55</v>
      </c>
      <c r="D225" s="18">
        <v>15850.26</v>
      </c>
    </row>
    <row r="226">
      <c r="A226" s="5" t="s">
        <v>21</v>
      </c>
      <c r="B226" s="17" t="s">
        <v>59</v>
      </c>
      <c r="C226" s="10" t="s">
        <v>60</v>
      </c>
      <c r="D226" s="18">
        <v>52082.1</v>
      </c>
    </row>
    <row r="227">
      <c r="A227" s="5" t="s">
        <v>21</v>
      </c>
      <c r="B227" s="17" t="s">
        <v>157</v>
      </c>
      <c r="C227" s="10" t="s">
        <v>158</v>
      </c>
      <c r="D227" s="18">
        <v>1505.73</v>
      </c>
    </row>
    <row r="228">
      <c r="A228" s="5" t="s">
        <v>21</v>
      </c>
      <c r="B228" s="17" t="s">
        <v>61</v>
      </c>
      <c r="C228" s="10" t="s">
        <v>62</v>
      </c>
      <c r="D228" s="18">
        <v>4785.3</v>
      </c>
    </row>
    <row r="229">
      <c r="A229" s="5" t="s">
        <v>21</v>
      </c>
      <c r="B229" s="17" t="s">
        <v>159</v>
      </c>
      <c r="C229" s="10" t="s">
        <v>120</v>
      </c>
      <c r="D229" s="18">
        <v>9206.4</v>
      </c>
    </row>
    <row r="230">
      <c r="A230" s="5" t="s">
        <v>21</v>
      </c>
      <c r="B230" s="17" t="s">
        <v>139</v>
      </c>
      <c r="C230" s="10" t="s">
        <v>140</v>
      </c>
      <c r="D230" s="18">
        <v>8485.4</v>
      </c>
    </row>
    <row r="231">
      <c r="A231" s="5" t="s">
        <v>21</v>
      </c>
      <c r="B231" s="17" t="s">
        <v>63</v>
      </c>
      <c r="C231" s="10" t="s">
        <v>64</v>
      </c>
      <c r="D231" s="18">
        <v>46398.46</v>
      </c>
    </row>
    <row r="232">
      <c r="A232" s="5" t="s">
        <v>21</v>
      </c>
      <c r="B232" s="17" t="s">
        <v>160</v>
      </c>
      <c r="C232" s="10" t="s">
        <v>161</v>
      </c>
      <c r="D232" s="18">
        <v>3837.75</v>
      </c>
    </row>
    <row r="233">
      <c r="A233" s="5" t="s">
        <v>21</v>
      </c>
      <c r="B233" s="17" t="s">
        <v>164</v>
      </c>
      <c r="C233" s="10" t="s">
        <v>165</v>
      </c>
      <c r="D233" s="18">
        <v>7599.39</v>
      </c>
    </row>
    <row r="234">
      <c r="A234" s="5" t="s">
        <v>21</v>
      </c>
      <c r="B234" s="17" t="s">
        <v>166</v>
      </c>
      <c r="C234" s="10" t="s">
        <v>167</v>
      </c>
      <c r="D234" s="18">
        <v>53470.2</v>
      </c>
    </row>
    <row r="235">
      <c r="A235" s="5" t="s">
        <v>21</v>
      </c>
      <c r="B235" s="17" t="s">
        <v>168</v>
      </c>
      <c r="C235" s="10" t="s">
        <v>169</v>
      </c>
      <c r="D235" s="18">
        <v>17367.7</v>
      </c>
    </row>
    <row r="236">
      <c r="A236" s="5" t="s">
        <v>21</v>
      </c>
      <c r="B236" s="17" t="s">
        <v>170</v>
      </c>
      <c r="C236" s="10" t="s">
        <v>171</v>
      </c>
      <c r="D236" s="18">
        <v>1468.8</v>
      </c>
    </row>
    <row r="237">
      <c r="A237" s="5" t="s">
        <v>21</v>
      </c>
      <c r="B237" s="17" t="s">
        <v>67</v>
      </c>
      <c r="C237" s="10" t="s">
        <v>68</v>
      </c>
      <c r="D237" s="18">
        <v>20001.0</v>
      </c>
    </row>
    <row r="238">
      <c r="A238" s="5" t="s">
        <v>21</v>
      </c>
      <c r="B238" s="17" t="s">
        <v>172</v>
      </c>
      <c r="C238" s="10" t="s">
        <v>173</v>
      </c>
      <c r="D238" s="18">
        <v>2832.72</v>
      </c>
    </row>
    <row r="239">
      <c r="A239" s="5" t="s">
        <v>21</v>
      </c>
      <c r="B239" s="17" t="s">
        <v>174</v>
      </c>
      <c r="C239" s="10" t="s">
        <v>175</v>
      </c>
      <c r="D239" s="18">
        <v>2012.12</v>
      </c>
    </row>
    <row r="240">
      <c r="A240" s="5" t="s">
        <v>21</v>
      </c>
      <c r="B240" s="17" t="s">
        <v>176</v>
      </c>
      <c r="C240" s="10" t="s">
        <v>177</v>
      </c>
      <c r="D240" s="18">
        <v>7350.85</v>
      </c>
    </row>
    <row r="241">
      <c r="A241" s="5" t="s">
        <v>21</v>
      </c>
      <c r="B241" s="17" t="s">
        <v>178</v>
      </c>
      <c r="C241" s="10" t="s">
        <v>179</v>
      </c>
      <c r="D241" s="18">
        <v>36133.32</v>
      </c>
    </row>
    <row r="242">
      <c r="A242" s="5" t="s">
        <v>21</v>
      </c>
      <c r="B242" s="17" t="s">
        <v>69</v>
      </c>
      <c r="C242" s="10" t="s">
        <v>70</v>
      </c>
      <c r="D242" s="18">
        <v>13484.73</v>
      </c>
    </row>
    <row r="243">
      <c r="A243" s="5" t="s">
        <v>21</v>
      </c>
      <c r="B243" s="17" t="s">
        <v>180</v>
      </c>
      <c r="C243" s="10" t="s">
        <v>181</v>
      </c>
      <c r="D243" s="18">
        <v>26133.25</v>
      </c>
    </row>
    <row r="244">
      <c r="A244" s="5" t="s">
        <v>21</v>
      </c>
      <c r="B244" s="17" t="s">
        <v>184</v>
      </c>
      <c r="C244" s="10" t="s">
        <v>185</v>
      </c>
      <c r="D244" s="18">
        <v>10389.96</v>
      </c>
    </row>
    <row r="245">
      <c r="A245" s="5" t="s">
        <v>21</v>
      </c>
      <c r="B245" s="17" t="s">
        <v>186</v>
      </c>
      <c r="C245" s="10" t="s">
        <v>187</v>
      </c>
      <c r="D245" s="18">
        <v>35554.89</v>
      </c>
    </row>
    <row r="246">
      <c r="A246" s="5" t="s">
        <v>21</v>
      </c>
      <c r="B246" s="17" t="s">
        <v>71</v>
      </c>
      <c r="C246" s="10" t="s">
        <v>72</v>
      </c>
      <c r="D246" s="18">
        <v>31739.15</v>
      </c>
    </row>
    <row r="247">
      <c r="A247" s="5" t="s">
        <v>21</v>
      </c>
      <c r="B247" s="17" t="s">
        <v>188</v>
      </c>
      <c r="C247" s="10" t="s">
        <v>189</v>
      </c>
      <c r="D247" s="18">
        <v>2167.42</v>
      </c>
    </row>
    <row r="248">
      <c r="A248" s="5" t="s">
        <v>21</v>
      </c>
      <c r="B248" s="17" t="s">
        <v>190</v>
      </c>
      <c r="C248" s="10" t="s">
        <v>191</v>
      </c>
      <c r="D248" s="18">
        <v>2282.7</v>
      </c>
    </row>
    <row r="249">
      <c r="A249" s="5" t="s">
        <v>21</v>
      </c>
      <c r="B249" s="17" t="s">
        <v>192</v>
      </c>
      <c r="C249" s="10" t="s">
        <v>193</v>
      </c>
      <c r="D249" s="18">
        <v>30635.2</v>
      </c>
    </row>
    <row r="250">
      <c r="A250" s="5" t="s">
        <v>21</v>
      </c>
      <c r="B250" s="17" t="s">
        <v>194</v>
      </c>
      <c r="C250" s="10" t="s">
        <v>142</v>
      </c>
      <c r="D250" s="18">
        <v>1439.02</v>
      </c>
    </row>
    <row r="251">
      <c r="A251" s="5" t="s">
        <v>21</v>
      </c>
      <c r="B251" s="17" t="s">
        <v>73</v>
      </c>
      <c r="C251" s="10" t="s">
        <v>74</v>
      </c>
      <c r="D251" s="18">
        <v>21119.7</v>
      </c>
    </row>
    <row r="252">
      <c r="A252" s="5" t="s">
        <v>21</v>
      </c>
      <c r="B252" s="17" t="s">
        <v>195</v>
      </c>
      <c r="C252" s="10" t="s">
        <v>196</v>
      </c>
      <c r="D252" s="18">
        <v>2751.54</v>
      </c>
    </row>
    <row r="253">
      <c r="A253" s="5" t="s">
        <v>21</v>
      </c>
      <c r="B253" s="17" t="s">
        <v>75</v>
      </c>
      <c r="C253" s="10" t="s">
        <v>76</v>
      </c>
      <c r="D253" s="18">
        <v>32422.26</v>
      </c>
    </row>
    <row r="254">
      <c r="A254" s="5" t="s">
        <v>21</v>
      </c>
      <c r="B254" s="17" t="s">
        <v>197</v>
      </c>
      <c r="C254" s="10" t="s">
        <v>198</v>
      </c>
      <c r="D254" s="18">
        <v>2639.0</v>
      </c>
    </row>
    <row r="255">
      <c r="A255" s="5" t="s">
        <v>21</v>
      </c>
      <c r="B255" s="17" t="s">
        <v>199</v>
      </c>
      <c r="C255" s="10" t="s">
        <v>200</v>
      </c>
      <c r="D255" s="18">
        <v>2037.96</v>
      </c>
    </row>
    <row r="256">
      <c r="A256" s="5" t="s">
        <v>21</v>
      </c>
      <c r="B256" s="17" t="s">
        <v>203</v>
      </c>
      <c r="C256" s="10" t="s">
        <v>204</v>
      </c>
      <c r="D256" s="18">
        <v>2053.17</v>
      </c>
    </row>
    <row r="257">
      <c r="A257" s="5" t="s">
        <v>21</v>
      </c>
      <c r="B257" s="17" t="s">
        <v>77</v>
      </c>
      <c r="C257" s="10" t="s">
        <v>78</v>
      </c>
      <c r="D257" s="18">
        <v>39956.2</v>
      </c>
    </row>
    <row r="258">
      <c r="A258" s="5" t="s">
        <v>21</v>
      </c>
      <c r="B258" s="17" t="s">
        <v>79</v>
      </c>
      <c r="C258" s="10" t="s">
        <v>6</v>
      </c>
      <c r="D258" s="18">
        <v>101896.86</v>
      </c>
    </row>
    <row r="259">
      <c r="A259" s="5" t="s">
        <v>21</v>
      </c>
      <c r="B259" s="17" t="s">
        <v>205</v>
      </c>
      <c r="C259" s="10" t="s">
        <v>206</v>
      </c>
      <c r="D259" s="18">
        <v>5258.0</v>
      </c>
    </row>
    <row r="260">
      <c r="A260" s="5" t="s">
        <v>21</v>
      </c>
      <c r="B260" s="17" t="s">
        <v>207</v>
      </c>
      <c r="C260" s="10" t="s">
        <v>208</v>
      </c>
      <c r="D260" s="18">
        <v>5085.0</v>
      </c>
    </row>
    <row r="261">
      <c r="A261" s="5" t="s">
        <v>21</v>
      </c>
      <c r="B261" s="17" t="s">
        <v>209</v>
      </c>
      <c r="C261" s="10" t="s">
        <v>126</v>
      </c>
      <c r="D261" s="18">
        <v>24591.0</v>
      </c>
    </row>
    <row r="262">
      <c r="A262" s="5" t="s">
        <v>21</v>
      </c>
      <c r="B262" s="17" t="s">
        <v>210</v>
      </c>
      <c r="C262" s="10" t="s">
        <v>211</v>
      </c>
      <c r="D262" s="18">
        <v>7498.53</v>
      </c>
    </row>
    <row r="263">
      <c r="A263" s="5" t="s">
        <v>21</v>
      </c>
      <c r="B263" s="17" t="s">
        <v>212</v>
      </c>
      <c r="C263" s="10" t="s">
        <v>213</v>
      </c>
      <c r="D263" s="18">
        <v>2665.5</v>
      </c>
    </row>
    <row r="264">
      <c r="A264" s="5" t="s">
        <v>21</v>
      </c>
      <c r="B264" s="17" t="s">
        <v>214</v>
      </c>
      <c r="C264" s="10" t="s">
        <v>215</v>
      </c>
      <c r="D264" s="18">
        <v>18276.96</v>
      </c>
    </row>
    <row r="265">
      <c r="A265" s="5" t="s">
        <v>21</v>
      </c>
      <c r="B265" s="17" t="s">
        <v>216</v>
      </c>
      <c r="C265" s="10" t="s">
        <v>217</v>
      </c>
      <c r="D265" s="18">
        <v>16646.0</v>
      </c>
    </row>
    <row r="266">
      <c r="A266" s="5" t="s">
        <v>21</v>
      </c>
      <c r="B266" s="17" t="s">
        <v>218</v>
      </c>
      <c r="C266" s="10" t="s">
        <v>219</v>
      </c>
      <c r="D266" s="18">
        <v>5850.0</v>
      </c>
    </row>
    <row r="267">
      <c r="A267" s="5" t="s">
        <v>21</v>
      </c>
      <c r="B267" s="17" t="s">
        <v>220</v>
      </c>
      <c r="C267" s="10" t="s">
        <v>221</v>
      </c>
      <c r="D267" s="18">
        <v>6179.85</v>
      </c>
    </row>
    <row r="268">
      <c r="A268" s="5" t="s">
        <v>21</v>
      </c>
      <c r="B268" s="17" t="s">
        <v>80</v>
      </c>
      <c r="C268" s="10" t="s">
        <v>81</v>
      </c>
      <c r="D268" s="18">
        <v>114069.45</v>
      </c>
    </row>
    <row r="269">
      <c r="A269" s="5" t="s">
        <v>21</v>
      </c>
      <c r="B269" s="17" t="s">
        <v>222</v>
      </c>
      <c r="C269" s="10" t="s">
        <v>223</v>
      </c>
      <c r="D269" s="18">
        <v>16728.19</v>
      </c>
    </row>
    <row r="270">
      <c r="A270" s="5" t="s">
        <v>21</v>
      </c>
      <c r="B270" s="17" t="s">
        <v>82</v>
      </c>
      <c r="C270" s="10" t="s">
        <v>83</v>
      </c>
      <c r="D270" s="18">
        <v>85263.75</v>
      </c>
    </row>
    <row r="271">
      <c r="A271" s="5" t="s">
        <v>21</v>
      </c>
      <c r="B271" s="17" t="s">
        <v>226</v>
      </c>
      <c r="C271" s="10" t="s">
        <v>227</v>
      </c>
      <c r="D271" s="18">
        <v>3133.44</v>
      </c>
    </row>
    <row r="272">
      <c r="A272" s="5" t="s">
        <v>21</v>
      </c>
      <c r="B272" s="17" t="s">
        <v>228</v>
      </c>
      <c r="C272" s="10" t="s">
        <v>229</v>
      </c>
      <c r="D272" s="18">
        <v>1304.55</v>
      </c>
    </row>
    <row r="273">
      <c r="A273" s="5" t="s">
        <v>21</v>
      </c>
      <c r="B273" s="17" t="s">
        <v>84</v>
      </c>
      <c r="C273" s="10" t="s">
        <v>85</v>
      </c>
      <c r="D273" s="18">
        <v>19297.43</v>
      </c>
    </row>
    <row r="274">
      <c r="A274" s="5" t="s">
        <v>21</v>
      </c>
      <c r="B274" s="17" t="s">
        <v>86</v>
      </c>
      <c r="C274" s="10" t="s">
        <v>87</v>
      </c>
      <c r="D274" s="18">
        <v>17855.09</v>
      </c>
    </row>
    <row r="275">
      <c r="A275" s="5" t="s">
        <v>21</v>
      </c>
      <c r="B275" s="17" t="s">
        <v>88</v>
      </c>
      <c r="C275" s="10" t="s">
        <v>89</v>
      </c>
      <c r="D275" s="18">
        <v>11358.81</v>
      </c>
    </row>
    <row r="276">
      <c r="A276" s="5" t="s">
        <v>21</v>
      </c>
      <c r="B276" s="17" t="s">
        <v>230</v>
      </c>
      <c r="C276" s="10" t="s">
        <v>231</v>
      </c>
      <c r="D276" s="18">
        <v>8161.71</v>
      </c>
    </row>
    <row r="277">
      <c r="A277" s="5" t="s">
        <v>21</v>
      </c>
      <c r="B277" s="17" t="s">
        <v>232</v>
      </c>
      <c r="C277" s="10" t="s">
        <v>233</v>
      </c>
      <c r="D277" s="18">
        <v>22593.9</v>
      </c>
    </row>
    <row r="278">
      <c r="A278" s="5" t="s">
        <v>21</v>
      </c>
      <c r="B278" s="17" t="s">
        <v>90</v>
      </c>
      <c r="C278" s="10" t="s">
        <v>91</v>
      </c>
      <c r="D278" s="18">
        <v>120351.66</v>
      </c>
    </row>
    <row r="279">
      <c r="A279" s="5" t="s">
        <v>21</v>
      </c>
      <c r="B279" s="17" t="s">
        <v>234</v>
      </c>
      <c r="C279" s="10" t="s">
        <v>235</v>
      </c>
      <c r="D279" s="18">
        <v>18265.32</v>
      </c>
    </row>
    <row r="280">
      <c r="A280" s="5" t="s">
        <v>21</v>
      </c>
      <c r="B280" s="17" t="s">
        <v>238</v>
      </c>
      <c r="C280" s="10" t="s">
        <v>239</v>
      </c>
      <c r="D280" s="18">
        <v>3702.0</v>
      </c>
    </row>
    <row r="281">
      <c r="A281" s="5" t="s">
        <v>21</v>
      </c>
      <c r="B281" s="17" t="s">
        <v>246</v>
      </c>
      <c r="C281" s="10" t="s">
        <v>247</v>
      </c>
      <c r="D281" s="18">
        <v>20944.76</v>
      </c>
    </row>
    <row r="282">
      <c r="A282" s="5" t="s">
        <v>21</v>
      </c>
      <c r="B282" s="17" t="s">
        <v>248</v>
      </c>
      <c r="C282" s="10" t="s">
        <v>249</v>
      </c>
      <c r="D282" s="18">
        <v>92914.56</v>
      </c>
    </row>
    <row r="283">
      <c r="A283" s="5" t="s">
        <v>21</v>
      </c>
      <c r="B283" s="17" t="s">
        <v>96</v>
      </c>
      <c r="C283" s="10" t="s">
        <v>97</v>
      </c>
      <c r="D283" s="18">
        <v>49340.7</v>
      </c>
    </row>
    <row r="284">
      <c r="A284" s="5" t="s">
        <v>21</v>
      </c>
      <c r="B284" s="17" t="s">
        <v>98</v>
      </c>
      <c r="C284" s="10" t="s">
        <v>99</v>
      </c>
      <c r="D284" s="18">
        <v>112938.8</v>
      </c>
    </row>
    <row r="285">
      <c r="A285" s="5" t="s">
        <v>21</v>
      </c>
      <c r="B285" s="17" t="s">
        <v>250</v>
      </c>
      <c r="C285" s="10" t="s">
        <v>251</v>
      </c>
      <c r="D285" s="18">
        <v>9318.96</v>
      </c>
    </row>
    <row r="286">
      <c r="A286" s="5" t="s">
        <v>21</v>
      </c>
      <c r="B286" s="17" t="s">
        <v>100</v>
      </c>
      <c r="C286" s="10" t="s">
        <v>101</v>
      </c>
      <c r="D286" s="18">
        <v>97232.8</v>
      </c>
    </row>
    <row r="287">
      <c r="A287" s="5" t="s">
        <v>21</v>
      </c>
      <c r="B287" s="17" t="s">
        <v>252</v>
      </c>
      <c r="C287" s="10" t="s">
        <v>253</v>
      </c>
      <c r="D287" s="18">
        <v>2649.92</v>
      </c>
    </row>
    <row r="288">
      <c r="A288" s="5" t="s">
        <v>21</v>
      </c>
      <c r="B288" s="17" t="s">
        <v>254</v>
      </c>
      <c r="C288" s="10" t="s">
        <v>255</v>
      </c>
      <c r="D288" s="18">
        <v>8618.86</v>
      </c>
    </row>
    <row r="289">
      <c r="A289" s="5" t="s">
        <v>21</v>
      </c>
      <c r="B289" s="17" t="s">
        <v>260</v>
      </c>
      <c r="C289" s="10" t="s">
        <v>261</v>
      </c>
      <c r="D289" s="18">
        <v>4569.13</v>
      </c>
    </row>
    <row r="290">
      <c r="A290" s="5" t="s">
        <v>21</v>
      </c>
      <c r="B290" s="17" t="s">
        <v>262</v>
      </c>
      <c r="C290" s="10" t="s">
        <v>263</v>
      </c>
      <c r="D290" s="18">
        <v>6447.0</v>
      </c>
    </row>
    <row r="291">
      <c r="A291" s="5" t="s">
        <v>21</v>
      </c>
      <c r="B291" s="17" t="s">
        <v>102</v>
      </c>
      <c r="C291" s="10" t="s">
        <v>103</v>
      </c>
      <c r="D291" s="18">
        <v>125089.44</v>
      </c>
    </row>
    <row r="292">
      <c r="A292" s="5" t="s">
        <v>21</v>
      </c>
      <c r="B292" s="17" t="s">
        <v>264</v>
      </c>
      <c r="C292" s="10" t="s">
        <v>265</v>
      </c>
      <c r="D292" s="18">
        <v>2131.5</v>
      </c>
    </row>
    <row r="293">
      <c r="A293" s="5" t="s">
        <v>21</v>
      </c>
      <c r="B293" s="17" t="s">
        <v>266</v>
      </c>
      <c r="C293" s="10" t="s">
        <v>267</v>
      </c>
      <c r="D293" s="18">
        <v>13071.89</v>
      </c>
    </row>
    <row r="294">
      <c r="A294" s="5" t="s">
        <v>21</v>
      </c>
      <c r="B294" s="17" t="s">
        <v>270</v>
      </c>
      <c r="C294" s="10" t="s">
        <v>271</v>
      </c>
      <c r="D294" s="18">
        <v>45000.48</v>
      </c>
    </row>
    <row r="295">
      <c r="A295" s="5" t="s">
        <v>21</v>
      </c>
      <c r="B295" s="17" t="s">
        <v>274</v>
      </c>
      <c r="C295" s="10" t="s">
        <v>275</v>
      </c>
      <c r="D295" s="18">
        <v>1183.35</v>
      </c>
    </row>
    <row r="296">
      <c r="A296" s="5" t="s">
        <v>21</v>
      </c>
      <c r="B296" s="17" t="s">
        <v>276</v>
      </c>
      <c r="C296" s="10" t="s">
        <v>277</v>
      </c>
      <c r="D296" s="18">
        <v>1259.11</v>
      </c>
    </row>
    <row r="297">
      <c r="A297" s="5" t="s">
        <v>21</v>
      </c>
      <c r="B297" s="17" t="s">
        <v>104</v>
      </c>
      <c r="C297" s="10" t="s">
        <v>105</v>
      </c>
      <c r="D297" s="18">
        <v>31637.76</v>
      </c>
    </row>
    <row r="298">
      <c r="A298" s="5" t="s">
        <v>21</v>
      </c>
      <c r="B298" s="17" t="s">
        <v>106</v>
      </c>
      <c r="C298" s="10" t="s">
        <v>107</v>
      </c>
      <c r="D298" s="18">
        <v>230126.0</v>
      </c>
    </row>
    <row r="299">
      <c r="A299" s="5" t="s">
        <v>21</v>
      </c>
      <c r="B299" s="17" t="s">
        <v>108</v>
      </c>
      <c r="C299" s="10" t="s">
        <v>109</v>
      </c>
      <c r="D299" s="18">
        <v>59582.0</v>
      </c>
    </row>
    <row r="300">
      <c r="A300" s="5" t="s">
        <v>21</v>
      </c>
      <c r="B300" s="17" t="s">
        <v>110</v>
      </c>
      <c r="C300" s="10" t="s">
        <v>111</v>
      </c>
      <c r="D300" s="18">
        <v>161547.46</v>
      </c>
    </row>
    <row r="301">
      <c r="A301" s="5" t="s">
        <v>21</v>
      </c>
      <c r="B301" s="17" t="s">
        <v>112</v>
      </c>
      <c r="C301" s="10" t="s">
        <v>113</v>
      </c>
      <c r="D301" s="18">
        <v>43004.8</v>
      </c>
    </row>
    <row r="302">
      <c r="A302" s="5" t="s">
        <v>21</v>
      </c>
      <c r="B302" s="17" t="s">
        <v>286</v>
      </c>
      <c r="C302" s="10" t="s">
        <v>133</v>
      </c>
      <c r="D302" s="18">
        <v>27183.66</v>
      </c>
    </row>
    <row r="303">
      <c r="A303" s="5" t="s">
        <v>21</v>
      </c>
      <c r="B303" s="17" t="s">
        <v>287</v>
      </c>
      <c r="C303" s="10" t="s">
        <v>288</v>
      </c>
      <c r="D303" s="18">
        <v>17060.82</v>
      </c>
    </row>
    <row r="304">
      <c r="A304" s="5" t="s">
        <v>21</v>
      </c>
      <c r="B304" s="17" t="s">
        <v>289</v>
      </c>
      <c r="C304" s="10" t="s">
        <v>290</v>
      </c>
      <c r="D304" s="18">
        <v>54625.0</v>
      </c>
    </row>
    <row r="305">
      <c r="A305" s="5" t="s">
        <v>21</v>
      </c>
      <c r="B305" s="17" t="s">
        <v>291</v>
      </c>
      <c r="C305" s="10" t="s">
        <v>292</v>
      </c>
      <c r="D305" s="18">
        <v>6129.81</v>
      </c>
    </row>
    <row r="306">
      <c r="A306" s="5" t="s">
        <v>21</v>
      </c>
      <c r="B306" s="17" t="s">
        <v>293</v>
      </c>
      <c r="C306" s="10" t="s">
        <v>294</v>
      </c>
      <c r="D306" s="18">
        <v>27772.17</v>
      </c>
    </row>
    <row r="307">
      <c r="A307" s="5" t="s">
        <v>21</v>
      </c>
      <c r="B307" s="17" t="s">
        <v>114</v>
      </c>
      <c r="C307" s="10" t="s">
        <v>115</v>
      </c>
      <c r="D307" s="18">
        <v>2018.25</v>
      </c>
    </row>
    <row r="308">
      <c r="A308" s="5" t="s">
        <v>21</v>
      </c>
      <c r="B308" s="17" t="s">
        <v>295</v>
      </c>
      <c r="C308" s="10" t="s">
        <v>296</v>
      </c>
      <c r="D308" s="18">
        <v>21462.08</v>
      </c>
    </row>
    <row r="309">
      <c r="A309" s="5" t="s">
        <v>21</v>
      </c>
      <c r="B309" s="17" t="s">
        <v>297</v>
      </c>
      <c r="C309" s="10" t="s">
        <v>298</v>
      </c>
      <c r="D309" s="18">
        <v>21250.62</v>
      </c>
    </row>
    <row r="310">
      <c r="A310" s="5" t="s">
        <v>21</v>
      </c>
      <c r="B310" s="17" t="s">
        <v>287</v>
      </c>
      <c r="C310" s="10" t="s">
        <v>288</v>
      </c>
      <c r="D310" s="18">
        <v>17831.79</v>
      </c>
    </row>
    <row r="311">
      <c r="A311" s="5" t="s">
        <v>21</v>
      </c>
      <c r="B311" s="17" t="s">
        <v>299</v>
      </c>
      <c r="C311" s="10" t="s">
        <v>300</v>
      </c>
      <c r="D311" s="18">
        <v>41428.8</v>
      </c>
    </row>
    <row r="312">
      <c r="A312" s="5" t="s">
        <v>21</v>
      </c>
      <c r="B312" s="17" t="s">
        <v>289</v>
      </c>
      <c r="C312" s="10" t="s">
        <v>290</v>
      </c>
      <c r="D312" s="18">
        <v>54625.0</v>
      </c>
    </row>
    <row r="313">
      <c r="A313" s="5" t="s">
        <v>21</v>
      </c>
      <c r="B313" s="17" t="s">
        <v>291</v>
      </c>
      <c r="C313" s="10" t="s">
        <v>292</v>
      </c>
      <c r="D313" s="18">
        <v>106197.48</v>
      </c>
    </row>
    <row r="314">
      <c r="A314" s="5" t="s">
        <v>21</v>
      </c>
      <c r="B314" s="17" t="s">
        <v>293</v>
      </c>
      <c r="C314" s="10" t="s">
        <v>294</v>
      </c>
      <c r="D314" s="18">
        <v>22223.23</v>
      </c>
    </row>
    <row r="315">
      <c r="A315" s="5" t="s">
        <v>21</v>
      </c>
      <c r="B315" s="17" t="s">
        <v>114</v>
      </c>
      <c r="C315" s="10" t="s">
        <v>115</v>
      </c>
      <c r="D315" s="18">
        <v>108671.55</v>
      </c>
    </row>
    <row r="316">
      <c r="A316" s="5" t="s">
        <v>21</v>
      </c>
      <c r="B316" s="17" t="s">
        <v>295</v>
      </c>
      <c r="C316" s="10" t="s">
        <v>296</v>
      </c>
      <c r="D316" s="18">
        <v>35617.92</v>
      </c>
    </row>
    <row r="317">
      <c r="A317" s="5" t="s">
        <v>21</v>
      </c>
      <c r="B317" s="17" t="s">
        <v>297</v>
      </c>
      <c r="C317" s="10" t="s">
        <v>298</v>
      </c>
      <c r="D317" s="18">
        <v>15388.38</v>
      </c>
    </row>
    <row r="318">
      <c r="A318" s="5" t="s">
        <v>21</v>
      </c>
      <c r="B318" s="17" t="s">
        <v>301</v>
      </c>
      <c r="C318" s="10" t="s">
        <v>302</v>
      </c>
      <c r="D318" s="18">
        <v>9828.0</v>
      </c>
    </row>
    <row r="319">
      <c r="A319" s="5" t="s">
        <v>21</v>
      </c>
      <c r="B319" s="17" t="s">
        <v>303</v>
      </c>
      <c r="C319" s="10" t="s">
        <v>304</v>
      </c>
      <c r="D319" s="18">
        <v>33148.05</v>
      </c>
    </row>
    <row r="320">
      <c r="A320" s="5" t="s">
        <v>21</v>
      </c>
      <c r="B320" s="17" t="s">
        <v>116</v>
      </c>
      <c r="C320" s="10" t="s">
        <v>34</v>
      </c>
      <c r="D320" s="18">
        <v>564785.8</v>
      </c>
    </row>
    <row r="321">
      <c r="A321" s="5" t="s">
        <v>21</v>
      </c>
      <c r="B321" s="17" t="s">
        <v>305</v>
      </c>
      <c r="C321" s="10" t="s">
        <v>300</v>
      </c>
      <c r="D321" s="5">
        <v>986.0</v>
      </c>
    </row>
    <row r="322">
      <c r="A322" s="5" t="s">
        <v>21</v>
      </c>
      <c r="B322" s="17" t="s">
        <v>306</v>
      </c>
      <c r="C322" s="10" t="s">
        <v>307</v>
      </c>
      <c r="D322" s="18">
        <v>6585.6</v>
      </c>
    </row>
    <row r="323">
      <c r="A323" s="5" t="s">
        <v>21</v>
      </c>
      <c r="B323" s="17" t="s">
        <v>308</v>
      </c>
      <c r="C323" s="10" t="s">
        <v>309</v>
      </c>
      <c r="D323" s="18">
        <v>68561.25</v>
      </c>
    </row>
    <row r="324">
      <c r="A324" s="5" t="s">
        <v>21</v>
      </c>
      <c r="B324" s="17" t="s">
        <v>117</v>
      </c>
      <c r="C324" s="10" t="s">
        <v>118</v>
      </c>
      <c r="D324" s="18">
        <v>27961.92</v>
      </c>
    </row>
    <row r="325">
      <c r="A325" s="5" t="s">
        <v>21</v>
      </c>
      <c r="B325" s="17" t="s">
        <v>310</v>
      </c>
      <c r="C325" s="10" t="s">
        <v>311</v>
      </c>
      <c r="D325" s="18">
        <v>16665.66</v>
      </c>
    </row>
    <row r="326">
      <c r="A326" s="5" t="s">
        <v>21</v>
      </c>
      <c r="B326" s="17" t="s">
        <v>312</v>
      </c>
      <c r="C326" s="10" t="s">
        <v>313</v>
      </c>
      <c r="D326" s="18">
        <v>45712.0</v>
      </c>
    </row>
    <row r="327">
      <c r="A327" s="5" t="s">
        <v>21</v>
      </c>
      <c r="B327" s="17" t="s">
        <v>119</v>
      </c>
      <c r="C327" s="10" t="s">
        <v>120</v>
      </c>
      <c r="D327" s="18">
        <v>57067.2</v>
      </c>
    </row>
    <row r="328">
      <c r="A328" s="5" t="s">
        <v>21</v>
      </c>
      <c r="B328" s="17" t="s">
        <v>314</v>
      </c>
      <c r="C328" s="10" t="s">
        <v>163</v>
      </c>
      <c r="D328" s="18">
        <v>59755.2</v>
      </c>
    </row>
    <row r="329">
      <c r="A329" s="5" t="s">
        <v>21</v>
      </c>
      <c r="B329" s="17" t="s">
        <v>315</v>
      </c>
      <c r="C329" s="10" t="s">
        <v>70</v>
      </c>
      <c r="D329" s="18">
        <v>45006.2</v>
      </c>
    </row>
    <row r="330">
      <c r="A330" s="5" t="s">
        <v>21</v>
      </c>
      <c r="B330" s="17" t="s">
        <v>121</v>
      </c>
      <c r="C330" s="10" t="s">
        <v>122</v>
      </c>
      <c r="D330" s="18">
        <v>71313.3</v>
      </c>
    </row>
    <row r="331">
      <c r="A331" s="5" t="s">
        <v>21</v>
      </c>
      <c r="B331" s="17" t="s">
        <v>316</v>
      </c>
      <c r="C331" s="10" t="s">
        <v>317</v>
      </c>
      <c r="D331" s="18">
        <v>33478.42</v>
      </c>
    </row>
    <row r="332">
      <c r="A332" s="5" t="s">
        <v>21</v>
      </c>
      <c r="B332" s="17" t="s">
        <v>123</v>
      </c>
      <c r="C332" s="10" t="s">
        <v>124</v>
      </c>
      <c r="D332" s="18">
        <v>7602.96</v>
      </c>
    </row>
    <row r="333">
      <c r="A333" s="5" t="s">
        <v>21</v>
      </c>
      <c r="B333" s="17" t="s">
        <v>125</v>
      </c>
      <c r="C333" s="10" t="s">
        <v>126</v>
      </c>
      <c r="D333" s="18">
        <v>85117.25</v>
      </c>
    </row>
    <row r="334">
      <c r="A334" s="5" t="s">
        <v>21</v>
      </c>
      <c r="B334" s="17" t="s">
        <v>127</v>
      </c>
      <c r="C334" s="10" t="s">
        <v>95</v>
      </c>
      <c r="D334" s="18">
        <v>722924.28</v>
      </c>
    </row>
    <row r="335">
      <c r="A335" s="5" t="s">
        <v>21</v>
      </c>
      <c r="B335" s="17" t="s">
        <v>318</v>
      </c>
      <c r="C335" s="10" t="s">
        <v>319</v>
      </c>
      <c r="D335" s="18">
        <v>6753.12</v>
      </c>
    </row>
    <row r="336">
      <c r="A336" s="5" t="s">
        <v>21</v>
      </c>
      <c r="B336" s="17" t="s">
        <v>320</v>
      </c>
      <c r="C336" s="10" t="s">
        <v>321</v>
      </c>
      <c r="D336" s="18">
        <v>5728.8</v>
      </c>
    </row>
    <row r="337">
      <c r="A337" s="5" t="s">
        <v>21</v>
      </c>
      <c r="B337" s="17" t="s">
        <v>322</v>
      </c>
      <c r="C337" s="10" t="s">
        <v>294</v>
      </c>
      <c r="D337" s="18">
        <v>8533.28</v>
      </c>
    </row>
    <row r="338">
      <c r="A338" s="5" t="s">
        <v>21</v>
      </c>
      <c r="B338" s="17" t="s">
        <v>323</v>
      </c>
      <c r="C338" s="10" t="s">
        <v>324</v>
      </c>
      <c r="D338" s="18">
        <v>70824.0</v>
      </c>
    </row>
    <row r="339">
      <c r="A339" s="5" t="s">
        <v>21</v>
      </c>
      <c r="B339" s="17" t="s">
        <v>128</v>
      </c>
      <c r="C339" s="10" t="s">
        <v>129</v>
      </c>
      <c r="D339" s="18">
        <v>11986.35</v>
      </c>
    </row>
    <row r="340">
      <c r="A340" s="5" t="s">
        <v>21</v>
      </c>
      <c r="B340" s="17" t="s">
        <v>130</v>
      </c>
      <c r="C340" s="10" t="s">
        <v>131</v>
      </c>
      <c r="D340" s="18">
        <v>301620.98</v>
      </c>
    </row>
    <row r="341">
      <c r="A341" s="5" t="s">
        <v>21</v>
      </c>
      <c r="B341" s="17" t="s">
        <v>132</v>
      </c>
      <c r="C341" s="10" t="s">
        <v>133</v>
      </c>
      <c r="D341" s="18">
        <v>738362.88</v>
      </c>
    </row>
    <row r="342">
      <c r="A342" s="5" t="s">
        <v>21</v>
      </c>
      <c r="B342" s="17" t="s">
        <v>303</v>
      </c>
      <c r="C342" s="10" t="s">
        <v>304</v>
      </c>
      <c r="D342" s="18">
        <v>8367.71</v>
      </c>
    </row>
    <row r="343">
      <c r="A343" s="5" t="s">
        <v>21</v>
      </c>
      <c r="B343" s="17" t="s">
        <v>15</v>
      </c>
      <c r="C343" s="10" t="s">
        <v>16</v>
      </c>
      <c r="D343" s="18">
        <v>14537.04</v>
      </c>
    </row>
    <row r="344">
      <c r="A344" s="5" t="s">
        <v>21</v>
      </c>
      <c r="B344" s="17" t="s">
        <v>116</v>
      </c>
      <c r="C344" s="10" t="s">
        <v>34</v>
      </c>
      <c r="D344" s="18">
        <v>160279.1</v>
      </c>
    </row>
    <row r="345">
      <c r="A345" s="5" t="s">
        <v>21</v>
      </c>
      <c r="B345" s="17" t="s">
        <v>305</v>
      </c>
      <c r="C345" s="10" t="s">
        <v>300</v>
      </c>
      <c r="D345" s="18">
        <v>1345.6</v>
      </c>
    </row>
    <row r="346">
      <c r="A346" s="5" t="s">
        <v>21</v>
      </c>
      <c r="B346" s="17" t="s">
        <v>306</v>
      </c>
      <c r="C346" s="10" t="s">
        <v>307</v>
      </c>
      <c r="D346" s="18">
        <v>9094.4</v>
      </c>
    </row>
    <row r="347">
      <c r="A347" s="5" t="s">
        <v>21</v>
      </c>
      <c r="B347" s="17" t="s">
        <v>308</v>
      </c>
      <c r="C347" s="10" t="s">
        <v>309</v>
      </c>
      <c r="D347" s="18">
        <v>1938.75</v>
      </c>
    </row>
    <row r="348">
      <c r="A348" s="5" t="s">
        <v>21</v>
      </c>
      <c r="B348" s="17" t="s">
        <v>41</v>
      </c>
      <c r="C348" s="10" t="s">
        <v>42</v>
      </c>
      <c r="D348" s="18">
        <v>28716.28</v>
      </c>
    </row>
    <row r="349">
      <c r="A349" s="5" t="s">
        <v>21</v>
      </c>
      <c r="B349" s="17" t="s">
        <v>117</v>
      </c>
      <c r="C349" s="10" t="s">
        <v>118</v>
      </c>
      <c r="D349" s="18">
        <v>38614.08</v>
      </c>
    </row>
    <row r="350">
      <c r="A350" s="5" t="s">
        <v>21</v>
      </c>
      <c r="B350" s="17" t="s">
        <v>310</v>
      </c>
      <c r="C350" s="10" t="s">
        <v>311</v>
      </c>
      <c r="D350" s="18">
        <v>5906.34</v>
      </c>
    </row>
    <row r="351">
      <c r="A351" s="5" t="s">
        <v>21</v>
      </c>
      <c r="B351" s="17" t="s">
        <v>119</v>
      </c>
      <c r="C351" s="10" t="s">
        <v>120</v>
      </c>
      <c r="D351" s="18">
        <v>36828.0</v>
      </c>
    </row>
    <row r="352">
      <c r="A352" s="5" t="s">
        <v>21</v>
      </c>
      <c r="B352" s="17" t="s">
        <v>314</v>
      </c>
      <c r="C352" s="10" t="s">
        <v>163</v>
      </c>
      <c r="D352" s="18">
        <v>16204.8</v>
      </c>
    </row>
    <row r="353">
      <c r="A353" s="5" t="s">
        <v>21</v>
      </c>
      <c r="B353" s="17" t="s">
        <v>315</v>
      </c>
      <c r="C353" s="10" t="s">
        <v>70</v>
      </c>
      <c r="D353" s="18">
        <v>22533.8</v>
      </c>
    </row>
    <row r="354">
      <c r="A354" s="5" t="s">
        <v>21</v>
      </c>
      <c r="B354" s="17" t="s">
        <v>121</v>
      </c>
      <c r="C354" s="10" t="s">
        <v>122</v>
      </c>
      <c r="D354" s="18">
        <v>53585.7</v>
      </c>
    </row>
    <row r="355">
      <c r="A355" s="5" t="s">
        <v>21</v>
      </c>
      <c r="B355" s="17" t="s">
        <v>316</v>
      </c>
      <c r="C355" s="10" t="s">
        <v>317</v>
      </c>
      <c r="D355" s="18">
        <v>2924.58</v>
      </c>
    </row>
    <row r="356">
      <c r="A356" s="5" t="s">
        <v>21</v>
      </c>
      <c r="B356" s="17" t="s">
        <v>123</v>
      </c>
      <c r="C356" s="10" t="s">
        <v>124</v>
      </c>
      <c r="D356" s="18">
        <v>6833.04</v>
      </c>
    </row>
    <row r="357">
      <c r="A357" s="5" t="s">
        <v>21</v>
      </c>
      <c r="B357" s="17" t="s">
        <v>125</v>
      </c>
      <c r="C357" s="10" t="s">
        <v>126</v>
      </c>
      <c r="D357" s="18">
        <v>92575.25</v>
      </c>
    </row>
    <row r="358">
      <c r="A358" s="5" t="s">
        <v>21</v>
      </c>
      <c r="B358" s="17" t="s">
        <v>92</v>
      </c>
      <c r="C358" s="10" t="s">
        <v>93</v>
      </c>
      <c r="D358" s="18">
        <v>32560.66</v>
      </c>
    </row>
    <row r="359">
      <c r="A359" s="5" t="s">
        <v>21</v>
      </c>
      <c r="B359" s="17" t="s">
        <v>94</v>
      </c>
      <c r="C359" s="10" t="s">
        <v>95</v>
      </c>
      <c r="D359" s="18">
        <v>81546.92</v>
      </c>
    </row>
    <row r="360">
      <c r="A360" s="5" t="s">
        <v>21</v>
      </c>
      <c r="B360" s="17" t="s">
        <v>127</v>
      </c>
      <c r="C360" s="10" t="s">
        <v>95</v>
      </c>
      <c r="D360" s="18">
        <v>102879.72</v>
      </c>
    </row>
    <row r="361">
      <c r="A361" s="5" t="s">
        <v>21</v>
      </c>
      <c r="B361" s="17" t="s">
        <v>318</v>
      </c>
      <c r="C361" s="10" t="s">
        <v>319</v>
      </c>
      <c r="D361" s="18">
        <v>6753.12</v>
      </c>
    </row>
    <row r="362">
      <c r="A362" s="5" t="s">
        <v>21</v>
      </c>
      <c r="B362" s="17" t="s">
        <v>240</v>
      </c>
      <c r="C362" s="10" t="s">
        <v>241</v>
      </c>
      <c r="D362" s="18">
        <v>1421.0</v>
      </c>
    </row>
    <row r="363">
      <c r="A363" s="5" t="s">
        <v>21</v>
      </c>
      <c r="B363" s="17" t="s">
        <v>244</v>
      </c>
      <c r="C363" s="10" t="s">
        <v>245</v>
      </c>
      <c r="D363" s="18">
        <v>18920.0</v>
      </c>
    </row>
    <row r="364">
      <c r="A364" s="5" t="s">
        <v>21</v>
      </c>
      <c r="B364" s="17" t="s">
        <v>320</v>
      </c>
      <c r="C364" s="10" t="s">
        <v>321</v>
      </c>
      <c r="D364" s="18">
        <v>7902.4</v>
      </c>
    </row>
    <row r="365">
      <c r="A365" s="5" t="s">
        <v>21</v>
      </c>
      <c r="B365" s="17" t="s">
        <v>322</v>
      </c>
      <c r="C365" s="10" t="s">
        <v>294</v>
      </c>
      <c r="D365" s="18">
        <v>1042.72</v>
      </c>
    </row>
    <row r="366">
      <c r="A366" s="5" t="s">
        <v>21</v>
      </c>
      <c r="B366" s="17" t="s">
        <v>323</v>
      </c>
      <c r="C366" s="10" t="s">
        <v>324</v>
      </c>
      <c r="D366" s="18">
        <v>3556.8</v>
      </c>
    </row>
    <row r="367">
      <c r="A367" s="5" t="s">
        <v>21</v>
      </c>
      <c r="B367" s="17" t="s">
        <v>128</v>
      </c>
      <c r="C367" s="10" t="s">
        <v>129</v>
      </c>
      <c r="D367" s="18">
        <v>16340.55</v>
      </c>
    </row>
    <row r="368">
      <c r="A368" s="5" t="s">
        <v>21</v>
      </c>
      <c r="B368" s="17" t="s">
        <v>130</v>
      </c>
      <c r="C368" s="10" t="s">
        <v>131</v>
      </c>
      <c r="D368" s="18">
        <v>55561.06</v>
      </c>
    </row>
    <row r="369">
      <c r="A369" s="5" t="s">
        <v>21</v>
      </c>
      <c r="B369" s="17" t="s">
        <v>132</v>
      </c>
      <c r="C369" s="10" t="s">
        <v>133</v>
      </c>
      <c r="D369" s="18">
        <v>242565.12</v>
      </c>
    </row>
    <row r="370">
      <c r="A370" s="5" t="s">
        <v>21</v>
      </c>
      <c r="B370" s="17" t="s">
        <v>136</v>
      </c>
      <c r="C370" s="10" t="s">
        <v>91</v>
      </c>
      <c r="D370" s="5">
        <v>403.38</v>
      </c>
    </row>
    <row r="371">
      <c r="A371" s="5" t="s">
        <v>26</v>
      </c>
      <c r="B371" s="17" t="s">
        <v>137</v>
      </c>
      <c r="C371" s="10" t="s">
        <v>138</v>
      </c>
      <c r="D371" s="18">
        <v>2455838.84</v>
      </c>
    </row>
    <row r="372">
      <c r="A372" s="5" t="s">
        <v>26</v>
      </c>
      <c r="B372" s="17" t="s">
        <v>139</v>
      </c>
      <c r="C372" s="10" t="s">
        <v>140</v>
      </c>
      <c r="D372" s="18">
        <v>793765.28</v>
      </c>
    </row>
    <row r="373">
      <c r="A373" s="5" t="s">
        <v>26</v>
      </c>
      <c r="B373" s="17" t="s">
        <v>15</v>
      </c>
      <c r="C373" s="10" t="s">
        <v>16</v>
      </c>
      <c r="D373" s="18">
        <v>2663120.04</v>
      </c>
    </row>
    <row r="374">
      <c r="A374" s="5" t="s">
        <v>26</v>
      </c>
      <c r="B374" s="17" t="s">
        <v>141</v>
      </c>
      <c r="C374" s="10" t="s">
        <v>142</v>
      </c>
      <c r="D374" s="18">
        <v>3985.19</v>
      </c>
    </row>
    <row r="375">
      <c r="A375" s="5" t="s">
        <v>26</v>
      </c>
      <c r="B375" s="17" t="s">
        <v>143</v>
      </c>
      <c r="C375" s="10" t="s">
        <v>144</v>
      </c>
      <c r="D375" s="18">
        <v>506807.07</v>
      </c>
    </row>
    <row r="376">
      <c r="A376" s="5" t="s">
        <v>26</v>
      </c>
      <c r="B376" s="17" t="s">
        <v>145</v>
      </c>
      <c r="C376" s="10" t="s">
        <v>146</v>
      </c>
      <c r="D376" s="18">
        <v>1401327.0</v>
      </c>
    </row>
    <row r="377">
      <c r="A377" s="5" t="s">
        <v>26</v>
      </c>
      <c r="B377" s="17" t="s">
        <v>147</v>
      </c>
      <c r="C377" s="10" t="s">
        <v>148</v>
      </c>
      <c r="D377" s="18">
        <v>1625060.0</v>
      </c>
    </row>
    <row r="378">
      <c r="A378" s="5" t="s">
        <v>26</v>
      </c>
      <c r="B378" s="17" t="s">
        <v>149</v>
      </c>
      <c r="C378" s="10" t="s">
        <v>150</v>
      </c>
      <c r="D378" s="18">
        <v>2253911.92</v>
      </c>
    </row>
    <row r="379">
      <c r="A379" s="5" t="s">
        <v>26</v>
      </c>
      <c r="B379" s="17" t="s">
        <v>151</v>
      </c>
      <c r="C379" s="10" t="s">
        <v>152</v>
      </c>
      <c r="D379" s="18">
        <v>1295866.88</v>
      </c>
    </row>
    <row r="380">
      <c r="A380" s="5" t="s">
        <v>26</v>
      </c>
      <c r="B380" s="17" t="s">
        <v>49</v>
      </c>
      <c r="C380" s="10" t="s">
        <v>50</v>
      </c>
      <c r="D380" s="18">
        <v>4283418.78</v>
      </c>
    </row>
    <row r="381">
      <c r="A381" s="5" t="s">
        <v>26</v>
      </c>
      <c r="B381" s="17" t="s">
        <v>153</v>
      </c>
      <c r="C381" s="10" t="s">
        <v>154</v>
      </c>
      <c r="D381" s="18">
        <v>1032544.98</v>
      </c>
    </row>
    <row r="382">
      <c r="A382" s="5" t="s">
        <v>26</v>
      </c>
      <c r="B382" s="17" t="s">
        <v>155</v>
      </c>
      <c r="C382" s="10" t="s">
        <v>156</v>
      </c>
      <c r="D382" s="18">
        <v>1051587.0</v>
      </c>
    </row>
    <row r="383">
      <c r="A383" s="5" t="s">
        <v>26</v>
      </c>
      <c r="B383" s="17" t="s">
        <v>157</v>
      </c>
      <c r="C383" s="10" t="s">
        <v>158</v>
      </c>
      <c r="D383" s="18">
        <v>781881.08</v>
      </c>
    </row>
    <row r="384">
      <c r="A384" s="5" t="s">
        <v>26</v>
      </c>
      <c r="B384" s="17" t="s">
        <v>63</v>
      </c>
      <c r="C384" s="10" t="s">
        <v>64</v>
      </c>
      <c r="D384" s="18">
        <v>4930545.16</v>
      </c>
    </row>
    <row r="385">
      <c r="A385" s="5" t="s">
        <v>26</v>
      </c>
      <c r="B385" s="17" t="s">
        <v>168</v>
      </c>
      <c r="C385" s="10" t="s">
        <v>169</v>
      </c>
      <c r="D385" s="18">
        <v>1722229.6</v>
      </c>
    </row>
    <row r="386">
      <c r="A386" s="5" t="s">
        <v>26</v>
      </c>
      <c r="B386" s="17" t="s">
        <v>65</v>
      </c>
      <c r="C386" s="10" t="s">
        <v>66</v>
      </c>
      <c r="D386" s="18">
        <v>4214192.64</v>
      </c>
    </row>
    <row r="387">
      <c r="A387" s="5" t="s">
        <v>26</v>
      </c>
      <c r="B387" s="17" t="s">
        <v>170</v>
      </c>
      <c r="C387" s="10" t="s">
        <v>171</v>
      </c>
      <c r="D387" s="18">
        <v>1513036.8</v>
      </c>
    </row>
    <row r="388">
      <c r="A388" s="5" t="s">
        <v>26</v>
      </c>
      <c r="B388" s="17" t="s">
        <v>67</v>
      </c>
      <c r="C388" s="10" t="s">
        <v>68</v>
      </c>
      <c r="D388" s="18">
        <v>3132258.3</v>
      </c>
    </row>
    <row r="389">
      <c r="A389" s="5" t="s">
        <v>26</v>
      </c>
      <c r="B389" s="17" t="s">
        <v>172</v>
      </c>
      <c r="C389" s="10" t="s">
        <v>173</v>
      </c>
      <c r="D389" s="18">
        <v>457187.61</v>
      </c>
    </row>
    <row r="390">
      <c r="A390" s="5" t="s">
        <v>26</v>
      </c>
      <c r="B390" s="17" t="s">
        <v>325</v>
      </c>
      <c r="C390" s="10" t="s">
        <v>326</v>
      </c>
      <c r="D390" s="18">
        <v>257714.88</v>
      </c>
    </row>
    <row r="391">
      <c r="A391" s="5" t="s">
        <v>26</v>
      </c>
      <c r="B391" s="17" t="s">
        <v>174</v>
      </c>
      <c r="C391" s="10" t="s">
        <v>175</v>
      </c>
      <c r="D391" s="18">
        <v>2136182.8</v>
      </c>
    </row>
    <row r="392">
      <c r="A392" s="5" t="s">
        <v>26</v>
      </c>
      <c r="B392" s="17" t="s">
        <v>176</v>
      </c>
      <c r="C392" s="10" t="s">
        <v>177</v>
      </c>
      <c r="D392" s="18">
        <v>1572832.05</v>
      </c>
    </row>
    <row r="393">
      <c r="A393" s="5" t="s">
        <v>26</v>
      </c>
      <c r="B393" s="17" t="s">
        <v>180</v>
      </c>
      <c r="C393" s="10" t="s">
        <v>181</v>
      </c>
      <c r="D393" s="18">
        <v>2712953.1</v>
      </c>
    </row>
    <row r="394">
      <c r="A394" s="5" t="s">
        <v>26</v>
      </c>
      <c r="B394" s="17" t="s">
        <v>182</v>
      </c>
      <c r="C394" s="10" t="s">
        <v>183</v>
      </c>
      <c r="D394" s="18">
        <v>669630.0</v>
      </c>
    </row>
    <row r="395">
      <c r="A395" s="5" t="s">
        <v>26</v>
      </c>
      <c r="B395" s="17" t="s">
        <v>184</v>
      </c>
      <c r="C395" s="10" t="s">
        <v>185</v>
      </c>
      <c r="D395" s="18">
        <v>3438900.06</v>
      </c>
    </row>
    <row r="396">
      <c r="A396" s="5" t="s">
        <v>26</v>
      </c>
      <c r="B396" s="17" t="s">
        <v>186</v>
      </c>
      <c r="C396" s="10" t="s">
        <v>187</v>
      </c>
      <c r="D396" s="18">
        <v>6504711.75</v>
      </c>
    </row>
    <row r="397">
      <c r="A397" s="5" t="s">
        <v>26</v>
      </c>
      <c r="B397" s="17" t="s">
        <v>188</v>
      </c>
      <c r="C397" s="10" t="s">
        <v>189</v>
      </c>
      <c r="D397" s="18">
        <v>1195116.8</v>
      </c>
    </row>
    <row r="398">
      <c r="A398" s="5" t="s">
        <v>26</v>
      </c>
      <c r="B398" s="17" t="s">
        <v>190</v>
      </c>
      <c r="C398" s="10" t="s">
        <v>191</v>
      </c>
      <c r="D398" s="18">
        <v>1505538.48</v>
      </c>
    </row>
    <row r="399">
      <c r="A399" s="5" t="s">
        <v>26</v>
      </c>
      <c r="B399" s="17" t="s">
        <v>192</v>
      </c>
      <c r="C399" s="10" t="s">
        <v>193</v>
      </c>
      <c r="D399" s="18">
        <v>4247365.0</v>
      </c>
    </row>
    <row r="400">
      <c r="A400" s="5" t="s">
        <v>26</v>
      </c>
      <c r="B400" s="17" t="s">
        <v>194</v>
      </c>
      <c r="C400" s="10" t="s">
        <v>142</v>
      </c>
      <c r="D400" s="18">
        <v>137842.08</v>
      </c>
    </row>
    <row r="401">
      <c r="A401" s="5" t="s">
        <v>26</v>
      </c>
      <c r="B401" s="17" t="s">
        <v>195</v>
      </c>
      <c r="C401" s="10" t="s">
        <v>196</v>
      </c>
      <c r="D401" s="18">
        <v>1355514.6</v>
      </c>
    </row>
    <row r="402">
      <c r="A402" s="5" t="s">
        <v>26</v>
      </c>
      <c r="B402" s="17" t="s">
        <v>327</v>
      </c>
      <c r="C402" s="10" t="s">
        <v>328</v>
      </c>
      <c r="D402" s="18">
        <v>636218.0</v>
      </c>
    </row>
    <row r="403">
      <c r="A403" s="5" t="s">
        <v>26</v>
      </c>
      <c r="B403" s="17" t="s">
        <v>197</v>
      </c>
      <c r="C403" s="10" t="s">
        <v>198</v>
      </c>
      <c r="D403" s="18">
        <v>325998.4</v>
      </c>
    </row>
    <row r="404">
      <c r="A404" s="5" t="s">
        <v>26</v>
      </c>
      <c r="B404" s="17" t="s">
        <v>199</v>
      </c>
      <c r="C404" s="10" t="s">
        <v>200</v>
      </c>
      <c r="D404" s="18">
        <v>1115749.8</v>
      </c>
    </row>
    <row r="405">
      <c r="A405" s="5" t="s">
        <v>26</v>
      </c>
      <c r="B405" s="17" t="s">
        <v>203</v>
      </c>
      <c r="C405" s="10" t="s">
        <v>204</v>
      </c>
      <c r="D405" s="18">
        <v>2285373.75</v>
      </c>
    </row>
    <row r="406">
      <c r="A406" s="5" t="s">
        <v>26</v>
      </c>
      <c r="B406" s="17" t="s">
        <v>205</v>
      </c>
      <c r="C406" s="10" t="s">
        <v>206</v>
      </c>
      <c r="D406" s="18">
        <v>739504.24</v>
      </c>
    </row>
    <row r="407">
      <c r="A407" s="5" t="s">
        <v>26</v>
      </c>
      <c r="B407" s="17" t="s">
        <v>207</v>
      </c>
      <c r="C407" s="10" t="s">
        <v>208</v>
      </c>
      <c r="D407" s="18">
        <v>562441.68</v>
      </c>
    </row>
    <row r="408">
      <c r="A408" s="5" t="s">
        <v>26</v>
      </c>
      <c r="B408" s="17" t="s">
        <v>210</v>
      </c>
      <c r="C408" s="10" t="s">
        <v>211</v>
      </c>
      <c r="D408" s="18">
        <v>2892524.67</v>
      </c>
    </row>
    <row r="409">
      <c r="A409" s="5" t="s">
        <v>26</v>
      </c>
      <c r="B409" s="17" t="s">
        <v>212</v>
      </c>
      <c r="C409" s="10" t="s">
        <v>213</v>
      </c>
      <c r="D409" s="18">
        <v>381166.5</v>
      </c>
    </row>
    <row r="410">
      <c r="A410" s="5" t="s">
        <v>26</v>
      </c>
      <c r="B410" s="17" t="s">
        <v>214</v>
      </c>
      <c r="C410" s="10" t="s">
        <v>215</v>
      </c>
      <c r="D410" s="18">
        <v>2259939.84</v>
      </c>
    </row>
    <row r="411">
      <c r="A411" s="5" t="s">
        <v>26</v>
      </c>
      <c r="B411" s="17" t="s">
        <v>216</v>
      </c>
      <c r="C411" s="10" t="s">
        <v>217</v>
      </c>
      <c r="D411" s="18">
        <v>1689528.0</v>
      </c>
    </row>
    <row r="412">
      <c r="A412" s="5" t="s">
        <v>26</v>
      </c>
      <c r="B412" s="17" t="s">
        <v>218</v>
      </c>
      <c r="C412" s="10" t="s">
        <v>219</v>
      </c>
      <c r="D412" s="18">
        <v>877780.8</v>
      </c>
    </row>
    <row r="413">
      <c r="A413" s="5" t="s">
        <v>26</v>
      </c>
      <c r="B413" s="17" t="s">
        <v>220</v>
      </c>
      <c r="C413" s="10" t="s">
        <v>221</v>
      </c>
      <c r="D413" s="18">
        <v>839831.85</v>
      </c>
    </row>
    <row r="414">
      <c r="A414" s="5" t="s">
        <v>26</v>
      </c>
      <c r="B414" s="17" t="s">
        <v>222</v>
      </c>
      <c r="C414" s="10" t="s">
        <v>223</v>
      </c>
      <c r="D414" s="18">
        <v>1442345.73</v>
      </c>
    </row>
    <row r="415">
      <c r="A415" s="5" t="s">
        <v>26</v>
      </c>
      <c r="B415" s="17" t="s">
        <v>224</v>
      </c>
      <c r="C415" s="10" t="s">
        <v>225</v>
      </c>
      <c r="D415" s="18">
        <v>512440.64</v>
      </c>
    </row>
    <row r="416">
      <c r="A416" s="5" t="s">
        <v>26</v>
      </c>
      <c r="B416" s="17" t="s">
        <v>226</v>
      </c>
      <c r="C416" s="10" t="s">
        <v>227</v>
      </c>
      <c r="D416" s="18">
        <v>319610.88</v>
      </c>
    </row>
    <row r="417">
      <c r="A417" s="5" t="s">
        <v>26</v>
      </c>
      <c r="B417" s="17" t="s">
        <v>228</v>
      </c>
      <c r="C417" s="10" t="s">
        <v>229</v>
      </c>
      <c r="D417" s="18">
        <v>986351.3</v>
      </c>
    </row>
    <row r="418">
      <c r="A418" s="5" t="s">
        <v>26</v>
      </c>
      <c r="B418" s="17" t="s">
        <v>84</v>
      </c>
      <c r="C418" s="10" t="s">
        <v>85</v>
      </c>
      <c r="D418" s="18">
        <v>3284120.29</v>
      </c>
    </row>
    <row r="419">
      <c r="A419" s="5" t="s">
        <v>26</v>
      </c>
      <c r="B419" s="17" t="s">
        <v>86</v>
      </c>
      <c r="C419" s="10" t="s">
        <v>87</v>
      </c>
      <c r="D419" s="18">
        <v>2426866.26</v>
      </c>
    </row>
    <row r="420">
      <c r="A420" s="5" t="s">
        <v>26</v>
      </c>
      <c r="B420" s="17" t="s">
        <v>230</v>
      </c>
      <c r="C420" s="10" t="s">
        <v>231</v>
      </c>
      <c r="D420" s="18">
        <v>1015615.02</v>
      </c>
    </row>
    <row r="421">
      <c r="A421" s="5" t="s">
        <v>26</v>
      </c>
      <c r="B421" s="17" t="s">
        <v>234</v>
      </c>
      <c r="C421" s="10" t="s">
        <v>235</v>
      </c>
      <c r="D421" s="18">
        <v>1846844.76</v>
      </c>
    </row>
    <row r="422">
      <c r="A422" s="5" t="s">
        <v>26</v>
      </c>
      <c r="B422" s="17" t="s">
        <v>236</v>
      </c>
      <c r="C422" s="10" t="s">
        <v>237</v>
      </c>
      <c r="D422" s="18">
        <v>2003875.64</v>
      </c>
    </row>
    <row r="423">
      <c r="A423" s="5" t="s">
        <v>26</v>
      </c>
      <c r="B423" s="17" t="s">
        <v>238</v>
      </c>
      <c r="C423" s="10" t="s">
        <v>239</v>
      </c>
      <c r="D423" s="18">
        <v>432097.44</v>
      </c>
    </row>
    <row r="424">
      <c r="A424" s="5" t="s">
        <v>26</v>
      </c>
      <c r="B424" s="17" t="s">
        <v>240</v>
      </c>
      <c r="C424" s="10" t="s">
        <v>241</v>
      </c>
      <c r="D424" s="18">
        <v>163000.88</v>
      </c>
    </row>
    <row r="425">
      <c r="A425" s="5" t="s">
        <v>26</v>
      </c>
      <c r="B425" s="17" t="s">
        <v>242</v>
      </c>
      <c r="C425" s="10" t="s">
        <v>243</v>
      </c>
      <c r="D425" s="18">
        <v>3441878.0</v>
      </c>
    </row>
    <row r="426">
      <c r="A426" s="5" t="s">
        <v>26</v>
      </c>
      <c r="B426" s="17" t="s">
        <v>246</v>
      </c>
      <c r="C426" s="10" t="s">
        <v>247</v>
      </c>
      <c r="D426" s="18">
        <v>3899401.96</v>
      </c>
    </row>
    <row r="427">
      <c r="A427" s="5" t="s">
        <v>26</v>
      </c>
      <c r="B427" s="17" t="s">
        <v>250</v>
      </c>
      <c r="C427" s="10" t="s">
        <v>251</v>
      </c>
      <c r="D427" s="18">
        <v>1415037.12</v>
      </c>
    </row>
    <row r="428">
      <c r="A428" s="5" t="s">
        <v>26</v>
      </c>
      <c r="B428" s="17" t="s">
        <v>252</v>
      </c>
      <c r="C428" s="10" t="s">
        <v>253</v>
      </c>
      <c r="D428" s="18">
        <v>629443.36</v>
      </c>
    </row>
    <row r="429">
      <c r="A429" s="5" t="s">
        <v>26</v>
      </c>
      <c r="B429" s="17" t="s">
        <v>254</v>
      </c>
      <c r="C429" s="10" t="s">
        <v>255</v>
      </c>
      <c r="D429" s="18">
        <v>1847898.53</v>
      </c>
    </row>
    <row r="430">
      <c r="A430" s="5" t="s">
        <v>26</v>
      </c>
      <c r="B430" s="17" t="s">
        <v>256</v>
      </c>
      <c r="C430" s="10" t="s">
        <v>257</v>
      </c>
      <c r="D430" s="18">
        <v>561852.88</v>
      </c>
    </row>
    <row r="431">
      <c r="A431" s="5" t="s">
        <v>26</v>
      </c>
      <c r="B431" s="17" t="s">
        <v>258</v>
      </c>
      <c r="C431" s="10" t="s">
        <v>259</v>
      </c>
      <c r="D431" s="18">
        <v>2502584.0</v>
      </c>
    </row>
    <row r="432">
      <c r="A432" s="5" t="s">
        <v>26</v>
      </c>
      <c r="B432" s="17" t="s">
        <v>260</v>
      </c>
      <c r="C432" s="10" t="s">
        <v>261</v>
      </c>
      <c r="D432" s="18">
        <v>608066.88</v>
      </c>
    </row>
    <row r="433">
      <c r="A433" s="5" t="s">
        <v>26</v>
      </c>
      <c r="B433" s="17" t="s">
        <v>262</v>
      </c>
      <c r="C433" s="10" t="s">
        <v>263</v>
      </c>
      <c r="D433" s="18">
        <v>2321100.6</v>
      </c>
    </row>
    <row r="434">
      <c r="A434" s="5" t="s">
        <v>26</v>
      </c>
      <c r="B434" s="17" t="s">
        <v>264</v>
      </c>
      <c r="C434" s="10" t="s">
        <v>265</v>
      </c>
      <c r="D434" s="18">
        <v>195375.0</v>
      </c>
    </row>
    <row r="435">
      <c r="A435" s="5" t="s">
        <v>26</v>
      </c>
      <c r="B435" s="17" t="s">
        <v>266</v>
      </c>
      <c r="C435" s="10" t="s">
        <v>267</v>
      </c>
      <c r="D435" s="18">
        <v>1167387.52</v>
      </c>
    </row>
    <row r="436">
      <c r="A436" s="5" t="s">
        <v>26</v>
      </c>
      <c r="B436" s="17" t="s">
        <v>268</v>
      </c>
      <c r="C436" s="10" t="s">
        <v>269</v>
      </c>
      <c r="D436" s="18">
        <v>516495.6</v>
      </c>
    </row>
    <row r="437">
      <c r="A437" s="5" t="s">
        <v>26</v>
      </c>
      <c r="B437" s="17" t="s">
        <v>274</v>
      </c>
      <c r="C437" s="10" t="s">
        <v>275</v>
      </c>
      <c r="D437" s="18">
        <v>451846.5</v>
      </c>
    </row>
    <row r="438">
      <c r="A438" s="5" t="s">
        <v>26</v>
      </c>
      <c r="B438" s="17" t="s">
        <v>276</v>
      </c>
      <c r="C438" s="10" t="s">
        <v>277</v>
      </c>
      <c r="D438" s="18">
        <v>582892.08</v>
      </c>
    </row>
    <row r="439">
      <c r="A439" s="5" t="s">
        <v>26</v>
      </c>
      <c r="B439" s="17" t="s">
        <v>278</v>
      </c>
      <c r="C439" s="10" t="s">
        <v>279</v>
      </c>
      <c r="D439" s="18">
        <v>1568924.0</v>
      </c>
    </row>
    <row r="440">
      <c r="A440" s="5" t="s">
        <v>26</v>
      </c>
      <c r="B440" s="17" t="s">
        <v>280</v>
      </c>
      <c r="C440" s="10" t="s">
        <v>281</v>
      </c>
      <c r="D440" s="18">
        <v>657270.0</v>
      </c>
    </row>
    <row r="441">
      <c r="A441" s="5" t="s">
        <v>26</v>
      </c>
      <c r="B441" s="17" t="s">
        <v>108</v>
      </c>
      <c r="C441" s="10" t="s">
        <v>109</v>
      </c>
      <c r="D441" s="18">
        <v>9859140.8</v>
      </c>
    </row>
    <row r="442">
      <c r="A442" s="5" t="s">
        <v>26</v>
      </c>
      <c r="B442" s="17" t="s">
        <v>284</v>
      </c>
      <c r="C442" s="10" t="s">
        <v>285</v>
      </c>
      <c r="D442" s="18">
        <v>619355.58</v>
      </c>
    </row>
    <row r="443">
      <c r="A443" s="5" t="s">
        <v>26</v>
      </c>
      <c r="B443" s="17" t="s">
        <v>112</v>
      </c>
      <c r="C443" s="10" t="s">
        <v>113</v>
      </c>
      <c r="D443" s="18">
        <v>4070760.32</v>
      </c>
    </row>
    <row r="444">
      <c r="A444" s="5" t="s">
        <v>26</v>
      </c>
      <c r="B444" s="17" t="s">
        <v>137</v>
      </c>
      <c r="C444" s="10" t="s">
        <v>138</v>
      </c>
      <c r="D444" s="18">
        <v>387729.16</v>
      </c>
    </row>
    <row r="445">
      <c r="A445" s="5" t="s">
        <v>26</v>
      </c>
      <c r="B445" s="17" t="s">
        <v>143</v>
      </c>
      <c r="C445" s="10" t="s">
        <v>144</v>
      </c>
      <c r="D445" s="18">
        <v>220314.93</v>
      </c>
    </row>
    <row r="446">
      <c r="A446" s="5" t="s">
        <v>26</v>
      </c>
      <c r="B446" s="17" t="s">
        <v>149</v>
      </c>
      <c r="C446" s="10" t="s">
        <v>150</v>
      </c>
      <c r="D446" s="18">
        <v>788296.08</v>
      </c>
    </row>
    <row r="447">
      <c r="A447" s="5" t="s">
        <v>26</v>
      </c>
      <c r="B447" s="17" t="s">
        <v>151</v>
      </c>
      <c r="C447" s="10" t="s">
        <v>152</v>
      </c>
      <c r="D447" s="18">
        <v>1099653.12</v>
      </c>
    </row>
    <row r="448">
      <c r="A448" s="5" t="s">
        <v>26</v>
      </c>
      <c r="B448" s="17" t="s">
        <v>49</v>
      </c>
      <c r="C448" s="10" t="s">
        <v>50</v>
      </c>
      <c r="D448" s="18">
        <v>2966171.22</v>
      </c>
    </row>
    <row r="449">
      <c r="A449" s="5" t="s">
        <v>26</v>
      </c>
      <c r="B449" s="17" t="s">
        <v>153</v>
      </c>
      <c r="C449" s="10" t="s">
        <v>154</v>
      </c>
      <c r="D449" s="18">
        <v>496691.02</v>
      </c>
    </row>
    <row r="450">
      <c r="A450" s="5" t="s">
        <v>26</v>
      </c>
      <c r="B450" s="17" t="s">
        <v>157</v>
      </c>
      <c r="C450" s="10" t="s">
        <v>158</v>
      </c>
      <c r="D450" s="18">
        <v>100722.92</v>
      </c>
    </row>
    <row r="451">
      <c r="A451" s="5" t="s">
        <v>26</v>
      </c>
      <c r="B451" s="17" t="s">
        <v>139</v>
      </c>
      <c r="C451" s="10" t="s">
        <v>140</v>
      </c>
      <c r="D451" s="18">
        <v>651678.72</v>
      </c>
    </row>
    <row r="452">
      <c r="A452" s="5" t="s">
        <v>26</v>
      </c>
      <c r="B452" s="17" t="s">
        <v>63</v>
      </c>
      <c r="C452" s="10" t="s">
        <v>64</v>
      </c>
      <c r="D452" s="18">
        <v>3501234.84</v>
      </c>
    </row>
    <row r="453">
      <c r="A453" s="5" t="s">
        <v>26</v>
      </c>
      <c r="B453" s="17" t="s">
        <v>168</v>
      </c>
      <c r="C453" s="10" t="s">
        <v>169</v>
      </c>
      <c r="D453" s="18">
        <v>1462810.4</v>
      </c>
    </row>
    <row r="454">
      <c r="A454" s="5" t="s">
        <v>26</v>
      </c>
      <c r="B454" s="17" t="s">
        <v>65</v>
      </c>
      <c r="C454" s="10" t="s">
        <v>66</v>
      </c>
      <c r="D454" s="18">
        <v>1594935.36</v>
      </c>
    </row>
    <row r="455">
      <c r="A455" s="5" t="s">
        <v>26</v>
      </c>
      <c r="B455" s="17" t="s">
        <v>170</v>
      </c>
      <c r="C455" s="10" t="s">
        <v>171</v>
      </c>
      <c r="D455" s="18">
        <v>324403.2</v>
      </c>
    </row>
    <row r="456">
      <c r="A456" s="5" t="s">
        <v>26</v>
      </c>
      <c r="B456" s="17" t="s">
        <v>67</v>
      </c>
      <c r="C456" s="10" t="s">
        <v>68</v>
      </c>
      <c r="D456" s="18">
        <v>1044221.7</v>
      </c>
    </row>
    <row r="457">
      <c r="A457" s="5" t="s">
        <v>26</v>
      </c>
      <c r="B457" s="17" t="s">
        <v>172</v>
      </c>
      <c r="C457" s="10" t="s">
        <v>173</v>
      </c>
      <c r="D457" s="18">
        <v>226110.39</v>
      </c>
    </row>
    <row r="458">
      <c r="A458" s="5" t="s">
        <v>26</v>
      </c>
      <c r="B458" s="17" t="s">
        <v>325</v>
      </c>
      <c r="C458" s="10" t="s">
        <v>326</v>
      </c>
      <c r="D458" s="18">
        <v>16741.12</v>
      </c>
    </row>
    <row r="459">
      <c r="A459" s="5" t="s">
        <v>26</v>
      </c>
      <c r="B459" s="17" t="s">
        <v>174</v>
      </c>
      <c r="C459" s="10" t="s">
        <v>175</v>
      </c>
      <c r="D459" s="18">
        <v>444065.2</v>
      </c>
    </row>
    <row r="460">
      <c r="A460" s="5" t="s">
        <v>26</v>
      </c>
      <c r="B460" s="17" t="s">
        <v>176</v>
      </c>
      <c r="C460" s="10" t="s">
        <v>177</v>
      </c>
      <c r="D460" s="18">
        <v>398352.95</v>
      </c>
    </row>
    <row r="461">
      <c r="A461" s="5" t="s">
        <v>26</v>
      </c>
      <c r="B461" s="17" t="s">
        <v>180</v>
      </c>
      <c r="C461" s="10" t="s">
        <v>181</v>
      </c>
      <c r="D461" s="18">
        <v>1899511.9</v>
      </c>
    </row>
    <row r="462">
      <c r="A462" s="5" t="s">
        <v>26</v>
      </c>
      <c r="B462" s="17" t="s">
        <v>184</v>
      </c>
      <c r="C462" s="10" t="s">
        <v>185</v>
      </c>
      <c r="D462" s="18">
        <v>1135862.94</v>
      </c>
    </row>
    <row r="463">
      <c r="A463" s="5" t="s">
        <v>26</v>
      </c>
      <c r="B463" s="17" t="s">
        <v>186</v>
      </c>
      <c r="C463" s="10" t="s">
        <v>187</v>
      </c>
      <c r="D463" s="18">
        <v>4035728.25</v>
      </c>
    </row>
    <row r="464">
      <c r="A464" s="5" t="s">
        <v>26</v>
      </c>
      <c r="B464" s="17" t="s">
        <v>188</v>
      </c>
      <c r="C464" s="10" t="s">
        <v>189</v>
      </c>
      <c r="D464" s="18">
        <v>74977.2</v>
      </c>
    </row>
    <row r="465">
      <c r="A465" s="5" t="s">
        <v>26</v>
      </c>
      <c r="B465" s="17" t="s">
        <v>190</v>
      </c>
      <c r="C465" s="10" t="s">
        <v>191</v>
      </c>
      <c r="D465" s="18">
        <v>1227179.52</v>
      </c>
    </row>
    <row r="466">
      <c r="A466" s="5" t="s">
        <v>26</v>
      </c>
      <c r="B466" s="17" t="s">
        <v>192</v>
      </c>
      <c r="C466" s="10" t="s">
        <v>193</v>
      </c>
      <c r="D466" s="18">
        <v>1996425.0</v>
      </c>
    </row>
    <row r="467">
      <c r="A467" s="5" t="s">
        <v>26</v>
      </c>
      <c r="B467" s="17" t="s">
        <v>194</v>
      </c>
      <c r="C467" s="10" t="s">
        <v>142</v>
      </c>
      <c r="D467" s="18">
        <v>112825.92</v>
      </c>
    </row>
    <row r="468">
      <c r="A468" s="5" t="s">
        <v>26</v>
      </c>
      <c r="B468" s="17" t="s">
        <v>195</v>
      </c>
      <c r="C468" s="10" t="s">
        <v>196</v>
      </c>
      <c r="D468" s="18">
        <v>370187.4</v>
      </c>
    </row>
    <row r="469">
      <c r="A469" s="5" t="s">
        <v>26</v>
      </c>
      <c r="B469" s="17" t="s">
        <v>327</v>
      </c>
      <c r="C469" s="10" t="s">
        <v>328</v>
      </c>
      <c r="D469" s="18">
        <v>368687.0</v>
      </c>
    </row>
    <row r="470">
      <c r="A470" s="5" t="s">
        <v>26</v>
      </c>
      <c r="B470" s="17" t="s">
        <v>197</v>
      </c>
      <c r="C470" s="10" t="s">
        <v>198</v>
      </c>
      <c r="D470" s="18">
        <v>194339.6</v>
      </c>
    </row>
    <row r="471">
      <c r="A471" s="5" t="s">
        <v>26</v>
      </c>
      <c r="B471" s="17" t="s">
        <v>199</v>
      </c>
      <c r="C471" s="10" t="s">
        <v>200</v>
      </c>
      <c r="D471" s="18">
        <v>358774.2</v>
      </c>
    </row>
    <row r="472">
      <c r="A472" s="5" t="s">
        <v>26</v>
      </c>
      <c r="B472" s="17" t="s">
        <v>203</v>
      </c>
      <c r="C472" s="10" t="s">
        <v>204</v>
      </c>
      <c r="D472" s="18">
        <v>197984.25</v>
      </c>
    </row>
    <row r="473">
      <c r="A473" s="5" t="s">
        <v>26</v>
      </c>
      <c r="B473" s="17" t="s">
        <v>205</v>
      </c>
      <c r="C473" s="10" t="s">
        <v>206</v>
      </c>
      <c r="D473" s="18">
        <v>299667.76</v>
      </c>
    </row>
    <row r="474">
      <c r="A474" s="5" t="s">
        <v>26</v>
      </c>
      <c r="B474" s="17" t="s">
        <v>207</v>
      </c>
      <c r="C474" s="10" t="s">
        <v>208</v>
      </c>
      <c r="D474" s="18">
        <v>417946.32</v>
      </c>
    </row>
    <row r="475">
      <c r="A475" s="5" t="s">
        <v>26</v>
      </c>
      <c r="B475" s="17" t="s">
        <v>210</v>
      </c>
      <c r="C475" s="10" t="s">
        <v>211</v>
      </c>
      <c r="D475" s="18">
        <v>1170288.33</v>
      </c>
    </row>
    <row r="476">
      <c r="A476" s="5" t="s">
        <v>26</v>
      </c>
      <c r="B476" s="17" t="s">
        <v>212</v>
      </c>
      <c r="C476" s="10" t="s">
        <v>213</v>
      </c>
      <c r="D476" s="18">
        <v>217682.5</v>
      </c>
    </row>
    <row r="477">
      <c r="A477" s="5" t="s">
        <v>26</v>
      </c>
      <c r="B477" s="17" t="s">
        <v>214</v>
      </c>
      <c r="C477" s="10" t="s">
        <v>215</v>
      </c>
      <c r="D477" s="18">
        <v>1446956.16</v>
      </c>
    </row>
    <row r="478">
      <c r="A478" s="5" t="s">
        <v>26</v>
      </c>
      <c r="B478" s="17" t="s">
        <v>216</v>
      </c>
      <c r="C478" s="10" t="s">
        <v>217</v>
      </c>
      <c r="D478" s="18">
        <v>1200972.0</v>
      </c>
    </row>
    <row r="479">
      <c r="A479" s="5" t="s">
        <v>26</v>
      </c>
      <c r="B479" s="17" t="s">
        <v>218</v>
      </c>
      <c r="C479" s="10" t="s">
        <v>219</v>
      </c>
      <c r="D479" s="18">
        <v>360079.2</v>
      </c>
    </row>
    <row r="480">
      <c r="A480" s="5" t="s">
        <v>26</v>
      </c>
      <c r="B480" s="17" t="s">
        <v>220</v>
      </c>
      <c r="C480" s="10" t="s">
        <v>221</v>
      </c>
      <c r="D480" s="18">
        <v>393348.15</v>
      </c>
    </row>
    <row r="481">
      <c r="A481" s="5" t="s">
        <v>26</v>
      </c>
      <c r="B481" s="17" t="s">
        <v>222</v>
      </c>
      <c r="C481" s="10" t="s">
        <v>223</v>
      </c>
      <c r="D481" s="18">
        <v>1205983.27</v>
      </c>
    </row>
    <row r="482">
      <c r="A482" s="5" t="s">
        <v>26</v>
      </c>
      <c r="B482" s="17" t="s">
        <v>224</v>
      </c>
      <c r="C482" s="10" t="s">
        <v>225</v>
      </c>
      <c r="D482" s="18">
        <v>14795.36</v>
      </c>
    </row>
    <row r="483">
      <c r="A483" s="5" t="s">
        <v>26</v>
      </c>
      <c r="B483" s="17" t="s">
        <v>226</v>
      </c>
      <c r="C483" s="10" t="s">
        <v>227</v>
      </c>
      <c r="D483" s="18">
        <v>227109.12</v>
      </c>
    </row>
    <row r="484">
      <c r="A484" s="5" t="s">
        <v>26</v>
      </c>
      <c r="B484" s="17" t="s">
        <v>228</v>
      </c>
      <c r="C484" s="10" t="s">
        <v>229</v>
      </c>
      <c r="D484" s="18">
        <v>310393.7</v>
      </c>
    </row>
    <row r="485">
      <c r="A485" s="5" t="s">
        <v>26</v>
      </c>
      <c r="B485" s="17" t="s">
        <v>84</v>
      </c>
      <c r="C485" s="10" t="s">
        <v>85</v>
      </c>
      <c r="D485" s="18">
        <v>1547403.71</v>
      </c>
    </row>
    <row r="486">
      <c r="A486" s="5" t="s">
        <v>26</v>
      </c>
      <c r="B486" s="17" t="s">
        <v>86</v>
      </c>
      <c r="C486" s="10" t="s">
        <v>87</v>
      </c>
      <c r="D486" s="18">
        <v>1490027.74</v>
      </c>
    </row>
    <row r="487">
      <c r="A487" s="5" t="s">
        <v>26</v>
      </c>
      <c r="B487" s="17" t="s">
        <v>230</v>
      </c>
      <c r="C487" s="10" t="s">
        <v>231</v>
      </c>
      <c r="D487" s="18">
        <v>678871.98</v>
      </c>
    </row>
    <row r="488">
      <c r="A488" s="5" t="s">
        <v>26</v>
      </c>
      <c r="B488" s="17" t="s">
        <v>234</v>
      </c>
      <c r="C488" s="10" t="s">
        <v>235</v>
      </c>
      <c r="D488" s="18">
        <v>1256643.24</v>
      </c>
    </row>
    <row r="489">
      <c r="A489" s="5" t="s">
        <v>26</v>
      </c>
      <c r="B489" s="17" t="s">
        <v>236</v>
      </c>
      <c r="C489" s="10" t="s">
        <v>237</v>
      </c>
      <c r="D489" s="18">
        <v>199100.36</v>
      </c>
    </row>
    <row r="490">
      <c r="A490" s="5" t="s">
        <v>26</v>
      </c>
      <c r="B490" s="17" t="s">
        <v>238</v>
      </c>
      <c r="C490" s="10" t="s">
        <v>239</v>
      </c>
      <c r="D490" s="18">
        <v>300898.56</v>
      </c>
    </row>
    <row r="491">
      <c r="A491" s="5" t="s">
        <v>26</v>
      </c>
      <c r="B491" s="17" t="s">
        <v>246</v>
      </c>
      <c r="C491" s="10" t="s">
        <v>247</v>
      </c>
      <c r="D491" s="18">
        <v>1952322.04</v>
      </c>
    </row>
    <row r="492">
      <c r="A492" s="5" t="s">
        <v>26</v>
      </c>
      <c r="B492" s="17" t="s">
        <v>250</v>
      </c>
      <c r="C492" s="10" t="s">
        <v>251</v>
      </c>
      <c r="D492" s="18">
        <v>571562.88</v>
      </c>
    </row>
    <row r="493">
      <c r="A493" s="5" t="s">
        <v>26</v>
      </c>
      <c r="B493" s="17" t="s">
        <v>252</v>
      </c>
      <c r="C493" s="10" t="s">
        <v>253</v>
      </c>
      <c r="D493" s="18">
        <v>63612.64</v>
      </c>
    </row>
    <row r="494">
      <c r="A494" s="5" t="s">
        <v>26</v>
      </c>
      <c r="B494" s="17" t="s">
        <v>254</v>
      </c>
      <c r="C494" s="10" t="s">
        <v>255</v>
      </c>
      <c r="D494" s="18">
        <v>10387.47</v>
      </c>
    </row>
    <row r="495">
      <c r="A495" s="5" t="s">
        <v>26</v>
      </c>
      <c r="B495" s="17" t="s">
        <v>256</v>
      </c>
      <c r="C495" s="10" t="s">
        <v>257</v>
      </c>
      <c r="D495" s="18">
        <v>61475.12</v>
      </c>
    </row>
    <row r="496">
      <c r="A496" s="5" t="s">
        <v>26</v>
      </c>
      <c r="B496" s="17" t="s">
        <v>260</v>
      </c>
      <c r="C496" s="10" t="s">
        <v>261</v>
      </c>
      <c r="D496" s="18">
        <v>405770.12</v>
      </c>
    </row>
    <row r="497">
      <c r="A497" s="5" t="s">
        <v>26</v>
      </c>
      <c r="B497" s="17" t="s">
        <v>262</v>
      </c>
      <c r="C497" s="10" t="s">
        <v>263</v>
      </c>
      <c r="D497" s="18">
        <v>126239.4</v>
      </c>
    </row>
    <row r="498">
      <c r="A498" s="5" t="s">
        <v>26</v>
      </c>
      <c r="B498" s="17" t="s">
        <v>264</v>
      </c>
      <c r="C498" s="10" t="s">
        <v>265</v>
      </c>
      <c r="D498" s="18">
        <v>164625.0</v>
      </c>
    </row>
    <row r="499">
      <c r="A499" s="5" t="s">
        <v>26</v>
      </c>
      <c r="B499" s="17" t="s">
        <v>266</v>
      </c>
      <c r="C499" s="10" t="s">
        <v>267</v>
      </c>
      <c r="D499" s="18">
        <v>950208.48</v>
      </c>
    </row>
    <row r="500">
      <c r="A500" s="5" t="s">
        <v>26</v>
      </c>
      <c r="B500" s="17" t="s">
        <v>268</v>
      </c>
      <c r="C500" s="10" t="s">
        <v>269</v>
      </c>
      <c r="D500" s="18">
        <v>17744.4</v>
      </c>
    </row>
    <row r="501">
      <c r="A501" s="5" t="s">
        <v>26</v>
      </c>
      <c r="B501" s="17" t="s">
        <v>274</v>
      </c>
      <c r="C501" s="10" t="s">
        <v>275</v>
      </c>
      <c r="D501" s="18">
        <v>110043.5</v>
      </c>
    </row>
    <row r="502">
      <c r="A502" s="5" t="s">
        <v>26</v>
      </c>
      <c r="B502" s="17" t="s">
        <v>276</v>
      </c>
      <c r="C502" s="10" t="s">
        <v>277</v>
      </c>
      <c r="D502" s="18">
        <v>293933.92</v>
      </c>
    </row>
    <row r="503">
      <c r="A503" s="5" t="s">
        <v>26</v>
      </c>
      <c r="B503" s="17" t="s">
        <v>108</v>
      </c>
      <c r="C503" s="10" t="s">
        <v>109</v>
      </c>
      <c r="D503" s="18">
        <v>2600379.2</v>
      </c>
    </row>
    <row r="504">
      <c r="A504" s="5" t="s">
        <v>26</v>
      </c>
      <c r="B504" s="17" t="s">
        <v>284</v>
      </c>
      <c r="C504" s="10" t="s">
        <v>285</v>
      </c>
      <c r="D504" s="18">
        <v>14610.42</v>
      </c>
    </row>
    <row r="505">
      <c r="A505" s="5" t="s">
        <v>26</v>
      </c>
      <c r="B505" s="17" t="s">
        <v>112</v>
      </c>
      <c r="C505" s="10" t="s">
        <v>113</v>
      </c>
      <c r="D505" s="18">
        <v>3408087.68</v>
      </c>
    </row>
    <row r="506">
      <c r="A506" s="5" t="s">
        <v>26</v>
      </c>
      <c r="B506" s="17" t="s">
        <v>287</v>
      </c>
      <c r="C506" s="10" t="s">
        <v>288</v>
      </c>
      <c r="D506" s="18">
        <v>841352.1</v>
      </c>
    </row>
    <row r="507">
      <c r="A507" s="5" t="s">
        <v>26</v>
      </c>
      <c r="B507" s="17" t="s">
        <v>299</v>
      </c>
      <c r="C507" s="10" t="s">
        <v>300</v>
      </c>
      <c r="D507" s="18">
        <v>3796.8</v>
      </c>
    </row>
    <row r="508">
      <c r="A508" s="5" t="s">
        <v>26</v>
      </c>
      <c r="B508" s="17" t="s">
        <v>293</v>
      </c>
      <c r="C508" s="10" t="s">
        <v>294</v>
      </c>
      <c r="D508" s="18">
        <v>2143209.4</v>
      </c>
    </row>
    <row r="509">
      <c r="A509" s="5" t="s">
        <v>26</v>
      </c>
      <c r="B509" s="17" t="s">
        <v>295</v>
      </c>
      <c r="C509" s="10" t="s">
        <v>296</v>
      </c>
      <c r="D509" s="18">
        <v>2256400.94</v>
      </c>
    </row>
    <row r="510">
      <c r="A510" s="5" t="s">
        <v>26</v>
      </c>
      <c r="B510" s="17" t="s">
        <v>297</v>
      </c>
      <c r="C510" s="10" t="s">
        <v>298</v>
      </c>
      <c r="D510" s="18">
        <v>1627097.28</v>
      </c>
    </row>
    <row r="511">
      <c r="A511" s="5" t="s">
        <v>26</v>
      </c>
      <c r="B511" s="17" t="s">
        <v>287</v>
      </c>
      <c r="C511" s="10" t="s">
        <v>288</v>
      </c>
      <c r="D511" s="18">
        <v>2448948.9</v>
      </c>
    </row>
    <row r="512">
      <c r="A512" s="5" t="s">
        <v>26</v>
      </c>
      <c r="B512" s="17" t="s">
        <v>299</v>
      </c>
      <c r="C512" s="10" t="s">
        <v>300</v>
      </c>
      <c r="D512" s="18">
        <v>3920683.2</v>
      </c>
    </row>
    <row r="513">
      <c r="A513" s="5" t="s">
        <v>26</v>
      </c>
      <c r="B513" s="17" t="s">
        <v>293</v>
      </c>
      <c r="C513" s="10" t="s">
        <v>294</v>
      </c>
      <c r="D513" s="18">
        <v>2694257.6</v>
      </c>
    </row>
    <row r="514">
      <c r="A514" s="5" t="s">
        <v>26</v>
      </c>
      <c r="B514" s="17" t="s">
        <v>295</v>
      </c>
      <c r="C514" s="10" t="s">
        <v>296</v>
      </c>
      <c r="D514" s="18">
        <v>3209009.06</v>
      </c>
    </row>
    <row r="515">
      <c r="A515" s="5" t="s">
        <v>26</v>
      </c>
      <c r="B515" s="17" t="s">
        <v>297</v>
      </c>
      <c r="C515" s="10" t="s">
        <v>298</v>
      </c>
      <c r="D515" s="18">
        <v>1914672.72</v>
      </c>
    </row>
    <row r="516">
      <c r="A516" s="5" t="s">
        <v>26</v>
      </c>
      <c r="B516" s="17" t="s">
        <v>301</v>
      </c>
      <c r="C516" s="10" t="s">
        <v>302</v>
      </c>
      <c r="D516" s="18">
        <v>680036.0</v>
      </c>
    </row>
    <row r="517">
      <c r="A517" s="5" t="s">
        <v>26</v>
      </c>
      <c r="B517" s="17" t="s">
        <v>305</v>
      </c>
      <c r="C517" s="10" t="s">
        <v>300</v>
      </c>
      <c r="D517" s="18">
        <v>165474.0</v>
      </c>
    </row>
    <row r="518">
      <c r="A518" s="5" t="s">
        <v>26</v>
      </c>
      <c r="B518" s="17" t="s">
        <v>306</v>
      </c>
      <c r="C518" s="10" t="s">
        <v>307</v>
      </c>
      <c r="D518" s="18">
        <v>905128.0</v>
      </c>
    </row>
    <row r="519">
      <c r="A519" s="5" t="s">
        <v>26</v>
      </c>
      <c r="B519" s="17" t="s">
        <v>308</v>
      </c>
      <c r="C519" s="10" t="s">
        <v>309</v>
      </c>
      <c r="D519" s="18">
        <v>5848891.5</v>
      </c>
    </row>
    <row r="520">
      <c r="A520" s="5" t="s">
        <v>26</v>
      </c>
      <c r="B520" s="17" t="s">
        <v>310</v>
      </c>
      <c r="C520" s="10" t="s">
        <v>311</v>
      </c>
      <c r="D520" s="18">
        <v>1501665.0</v>
      </c>
    </row>
    <row r="521">
      <c r="A521" s="5" t="s">
        <v>26</v>
      </c>
      <c r="B521" s="17" t="s">
        <v>312</v>
      </c>
      <c r="C521" s="10" t="s">
        <v>313</v>
      </c>
      <c r="D521" s="18">
        <v>4556915.0</v>
      </c>
    </row>
    <row r="522">
      <c r="A522" s="5" t="s">
        <v>26</v>
      </c>
      <c r="B522" s="17" t="s">
        <v>316</v>
      </c>
      <c r="C522" s="10" t="s">
        <v>317</v>
      </c>
      <c r="D522" s="18">
        <v>3399990.84</v>
      </c>
    </row>
    <row r="523">
      <c r="A523" s="5" t="s">
        <v>26</v>
      </c>
      <c r="B523" s="17" t="s">
        <v>123</v>
      </c>
      <c r="C523" s="10" t="s">
        <v>124</v>
      </c>
      <c r="D523" s="18">
        <v>950935.41</v>
      </c>
    </row>
    <row r="524">
      <c r="A524" s="5" t="s">
        <v>26</v>
      </c>
      <c r="B524" s="17" t="s">
        <v>318</v>
      </c>
      <c r="C524" s="10" t="s">
        <v>319</v>
      </c>
      <c r="D524" s="18">
        <v>960065.04</v>
      </c>
    </row>
    <row r="525">
      <c r="A525" s="5" t="s">
        <v>26</v>
      </c>
      <c r="B525" s="17" t="s">
        <v>320</v>
      </c>
      <c r="C525" s="10" t="s">
        <v>321</v>
      </c>
      <c r="D525" s="18">
        <v>735292.8</v>
      </c>
    </row>
    <row r="526">
      <c r="A526" s="5" t="s">
        <v>26</v>
      </c>
      <c r="B526" s="17" t="s">
        <v>322</v>
      </c>
      <c r="C526" s="10" t="s">
        <v>294</v>
      </c>
      <c r="D526" s="18">
        <v>820631.28</v>
      </c>
    </row>
    <row r="527">
      <c r="A527" s="5" t="s">
        <v>26</v>
      </c>
      <c r="B527" s="17" t="s">
        <v>329</v>
      </c>
      <c r="C527" s="10" t="s">
        <v>330</v>
      </c>
      <c r="D527" s="18">
        <v>907600.0</v>
      </c>
    </row>
    <row r="528">
      <c r="A528" s="5" t="s">
        <v>26</v>
      </c>
      <c r="B528" s="17" t="s">
        <v>128</v>
      </c>
      <c r="C528" s="10" t="s">
        <v>129</v>
      </c>
      <c r="D528" s="18">
        <v>1957661.85</v>
      </c>
    </row>
    <row r="529">
      <c r="A529" s="5" t="s">
        <v>26</v>
      </c>
      <c r="B529" s="17" t="s">
        <v>301</v>
      </c>
      <c r="C529" s="10" t="s">
        <v>302</v>
      </c>
      <c r="D529" s="18">
        <v>218764.0</v>
      </c>
    </row>
    <row r="530">
      <c r="A530" s="5" t="s">
        <v>26</v>
      </c>
      <c r="B530" s="17" t="s">
        <v>15</v>
      </c>
      <c r="C530" s="10" t="s">
        <v>16</v>
      </c>
      <c r="D530" s="18">
        <v>1309575.96</v>
      </c>
    </row>
    <row r="531">
      <c r="A531" s="5" t="s">
        <v>26</v>
      </c>
      <c r="B531" s="17" t="s">
        <v>305</v>
      </c>
      <c r="C531" s="10" t="s">
        <v>300</v>
      </c>
      <c r="D531" s="18">
        <v>117566.0</v>
      </c>
    </row>
    <row r="532">
      <c r="A532" s="5" t="s">
        <v>26</v>
      </c>
      <c r="B532" s="17" t="s">
        <v>306</v>
      </c>
      <c r="C532" s="10" t="s">
        <v>307</v>
      </c>
      <c r="D532" s="18">
        <v>643832.0</v>
      </c>
    </row>
    <row r="533">
      <c r="A533" s="5" t="s">
        <v>26</v>
      </c>
      <c r="B533" s="17" t="s">
        <v>308</v>
      </c>
      <c r="C533" s="10" t="s">
        <v>309</v>
      </c>
      <c r="D533" s="18">
        <v>1010758.5</v>
      </c>
    </row>
    <row r="534">
      <c r="A534" s="5" t="s">
        <v>26</v>
      </c>
      <c r="B534" s="17" t="s">
        <v>310</v>
      </c>
      <c r="C534" s="10" t="s">
        <v>311</v>
      </c>
      <c r="D534" s="18">
        <v>724185.0</v>
      </c>
    </row>
    <row r="535">
      <c r="A535" s="5" t="s">
        <v>26</v>
      </c>
      <c r="B535" s="17" t="s">
        <v>316</v>
      </c>
      <c r="C535" s="10" t="s">
        <v>317</v>
      </c>
      <c r="D535" s="18">
        <v>182928.16</v>
      </c>
    </row>
    <row r="536">
      <c r="A536" s="5" t="s">
        <v>26</v>
      </c>
      <c r="B536" s="17" t="s">
        <v>123</v>
      </c>
      <c r="C536" s="10" t="s">
        <v>124</v>
      </c>
      <c r="D536" s="18">
        <v>468604.59</v>
      </c>
    </row>
    <row r="537">
      <c r="A537" s="5" t="s">
        <v>26</v>
      </c>
      <c r="B537" s="17" t="s">
        <v>318</v>
      </c>
      <c r="C537" s="10" t="s">
        <v>319</v>
      </c>
      <c r="D537" s="18">
        <v>367326.96</v>
      </c>
    </row>
    <row r="538">
      <c r="A538" s="5" t="s">
        <v>26</v>
      </c>
      <c r="B538" s="17" t="s">
        <v>240</v>
      </c>
      <c r="C538" s="10" t="s">
        <v>241</v>
      </c>
      <c r="D538" s="18">
        <v>116733.12</v>
      </c>
    </row>
    <row r="539">
      <c r="A539" s="5" t="s">
        <v>26</v>
      </c>
      <c r="B539" s="17" t="s">
        <v>320</v>
      </c>
      <c r="C539" s="10" t="s">
        <v>321</v>
      </c>
      <c r="D539" s="18">
        <v>624307.2</v>
      </c>
    </row>
    <row r="540">
      <c r="A540" s="5" t="s">
        <v>26</v>
      </c>
      <c r="B540" s="17" t="s">
        <v>322</v>
      </c>
      <c r="C540" s="10" t="s">
        <v>294</v>
      </c>
      <c r="D540" s="18">
        <v>127924.72</v>
      </c>
    </row>
    <row r="541">
      <c r="A541" s="5" t="s">
        <v>26</v>
      </c>
      <c r="B541" s="17" t="s">
        <v>128</v>
      </c>
      <c r="C541" s="10" t="s">
        <v>129</v>
      </c>
      <c r="D541" s="18">
        <v>811068.15</v>
      </c>
    </row>
    <row r="542">
      <c r="A542" s="5" t="s">
        <v>31</v>
      </c>
      <c r="B542" s="17" t="s">
        <v>203</v>
      </c>
      <c r="C542" s="10" t="s">
        <v>204</v>
      </c>
      <c r="D542" s="18">
        <v>4532617.2</v>
      </c>
    </row>
    <row r="543">
      <c r="A543" s="5" t="s">
        <v>31</v>
      </c>
      <c r="B543" s="17" t="s">
        <v>49</v>
      </c>
      <c r="C543" s="10" t="s">
        <v>50</v>
      </c>
      <c r="D543" s="18">
        <v>6548430.06</v>
      </c>
    </row>
    <row r="544">
      <c r="A544" s="5" t="s">
        <v>31</v>
      </c>
      <c r="B544" s="17" t="s">
        <v>299</v>
      </c>
      <c r="C544" s="10" t="s">
        <v>300</v>
      </c>
      <c r="D544" s="18">
        <v>2788800.0</v>
      </c>
    </row>
    <row r="545">
      <c r="A545" s="5" t="s">
        <v>31</v>
      </c>
      <c r="B545" s="17" t="s">
        <v>310</v>
      </c>
      <c r="C545" s="10" t="s">
        <v>311</v>
      </c>
      <c r="D545" s="18">
        <v>1763111.46</v>
      </c>
    </row>
    <row r="546">
      <c r="A546" s="5" t="s">
        <v>31</v>
      </c>
      <c r="B546" s="17" t="s">
        <v>327</v>
      </c>
      <c r="C546" s="10" t="s">
        <v>328</v>
      </c>
      <c r="D546" s="18">
        <v>1550615.0</v>
      </c>
    </row>
    <row r="547">
      <c r="A547" s="5" t="s">
        <v>31</v>
      </c>
      <c r="B547" s="17" t="s">
        <v>280</v>
      </c>
      <c r="C547" s="10" t="s">
        <v>281</v>
      </c>
      <c r="D547" s="18">
        <v>1173930.0</v>
      </c>
    </row>
    <row r="548">
      <c r="A548" s="5" t="s">
        <v>31</v>
      </c>
      <c r="B548" s="17" t="s">
        <v>306</v>
      </c>
      <c r="C548" s="10" t="s">
        <v>307</v>
      </c>
      <c r="D548" s="18">
        <v>3671360.0</v>
      </c>
    </row>
    <row r="549">
      <c r="A549" s="5" t="s">
        <v>31</v>
      </c>
      <c r="B549" s="17" t="s">
        <v>149</v>
      </c>
      <c r="C549" s="10" t="s">
        <v>150</v>
      </c>
      <c r="D549" s="18">
        <v>866922.16</v>
      </c>
    </row>
    <row r="550">
      <c r="A550" s="5" t="s">
        <v>31</v>
      </c>
      <c r="B550" s="17" t="s">
        <v>180</v>
      </c>
      <c r="C550" s="10" t="s">
        <v>181</v>
      </c>
      <c r="D550" s="18">
        <v>1.107381275E7</v>
      </c>
    </row>
    <row r="551">
      <c r="A551" s="5" t="s">
        <v>31</v>
      </c>
      <c r="B551" s="17" t="s">
        <v>264</v>
      </c>
      <c r="C551" s="10" t="s">
        <v>265</v>
      </c>
      <c r="D551" s="18">
        <v>747595.5</v>
      </c>
    </row>
    <row r="552">
      <c r="A552" s="5" t="s">
        <v>31</v>
      </c>
      <c r="B552" s="17" t="s">
        <v>205</v>
      </c>
      <c r="C552" s="10" t="s">
        <v>206</v>
      </c>
      <c r="D552" s="18">
        <v>2313042.0</v>
      </c>
    </row>
    <row r="553">
      <c r="A553" s="5" t="s">
        <v>31</v>
      </c>
      <c r="B553" s="17" t="s">
        <v>123</v>
      </c>
      <c r="C553" s="10" t="s">
        <v>124</v>
      </c>
      <c r="D553" s="18">
        <v>3356117.37</v>
      </c>
    </row>
    <row r="554">
      <c r="A554" s="5" t="s">
        <v>31</v>
      </c>
      <c r="B554" s="17" t="s">
        <v>250</v>
      </c>
      <c r="C554" s="10" t="s">
        <v>251</v>
      </c>
      <c r="D554" s="18">
        <v>3840657.66</v>
      </c>
    </row>
    <row r="555">
      <c r="A555" s="5" t="s">
        <v>31</v>
      </c>
      <c r="B555" s="17" t="s">
        <v>174</v>
      </c>
      <c r="C555" s="10" t="s">
        <v>175</v>
      </c>
      <c r="D555" s="18">
        <v>4935612.0</v>
      </c>
    </row>
    <row r="556">
      <c r="A556" s="5" t="s">
        <v>31</v>
      </c>
      <c r="B556" s="17" t="s">
        <v>252</v>
      </c>
      <c r="C556" s="10" t="s">
        <v>253</v>
      </c>
      <c r="D556" s="18">
        <v>1614267.2</v>
      </c>
    </row>
    <row r="557">
      <c r="A557" s="5" t="s">
        <v>31</v>
      </c>
      <c r="B557" s="17" t="s">
        <v>308</v>
      </c>
      <c r="C557" s="10" t="s">
        <v>309</v>
      </c>
      <c r="D557" s="18">
        <v>2742767.25</v>
      </c>
    </row>
    <row r="558">
      <c r="A558" s="5" t="s">
        <v>31</v>
      </c>
      <c r="B558" s="17" t="s">
        <v>312</v>
      </c>
      <c r="C558" s="10" t="s">
        <v>313</v>
      </c>
      <c r="D558" s="18">
        <v>2611298.0</v>
      </c>
    </row>
    <row r="559">
      <c r="A559" s="5" t="s">
        <v>31</v>
      </c>
      <c r="B559" s="17" t="s">
        <v>168</v>
      </c>
      <c r="C559" s="10" t="s">
        <v>169</v>
      </c>
      <c r="D559" s="18">
        <v>7219827.9</v>
      </c>
    </row>
    <row r="560">
      <c r="A560" s="5" t="s">
        <v>31</v>
      </c>
      <c r="B560" s="17" t="s">
        <v>176</v>
      </c>
      <c r="C560" s="10" t="s">
        <v>177</v>
      </c>
      <c r="D560" s="18">
        <v>3762464.85</v>
      </c>
    </row>
    <row r="561">
      <c r="A561" s="5" t="s">
        <v>31</v>
      </c>
      <c r="B561" s="17" t="s">
        <v>15</v>
      </c>
      <c r="C561" s="10" t="s">
        <v>16</v>
      </c>
      <c r="D561" s="18">
        <v>1.52659626E7</v>
      </c>
    </row>
    <row r="562">
      <c r="A562" s="5" t="s">
        <v>31</v>
      </c>
      <c r="B562" s="17" t="s">
        <v>137</v>
      </c>
      <c r="C562" s="10" t="s">
        <v>138</v>
      </c>
      <c r="D562" s="18">
        <v>2841070.96</v>
      </c>
    </row>
    <row r="563">
      <c r="A563" s="5" t="s">
        <v>31</v>
      </c>
      <c r="B563" s="17" t="s">
        <v>254</v>
      </c>
      <c r="C563" s="10" t="s">
        <v>255</v>
      </c>
      <c r="D563" s="18">
        <v>3303290.19</v>
      </c>
    </row>
    <row r="564">
      <c r="A564" s="5" t="s">
        <v>31</v>
      </c>
      <c r="B564" s="17" t="s">
        <v>139</v>
      </c>
      <c r="C564" s="10" t="s">
        <v>140</v>
      </c>
      <c r="D564" s="18">
        <v>3391555.86</v>
      </c>
    </row>
    <row r="565">
      <c r="A565" s="5" t="s">
        <v>31</v>
      </c>
      <c r="B565" s="17" t="s">
        <v>234</v>
      </c>
      <c r="C565" s="10" t="s">
        <v>235</v>
      </c>
      <c r="D565" s="18">
        <v>7476833.31</v>
      </c>
    </row>
    <row r="566">
      <c r="A566" s="5" t="s">
        <v>31</v>
      </c>
      <c r="B566" s="17" t="s">
        <v>63</v>
      </c>
      <c r="C566" s="10" t="s">
        <v>64</v>
      </c>
      <c r="D566" s="18">
        <v>1.80024552E7</v>
      </c>
    </row>
    <row r="567">
      <c r="A567" s="5" t="s">
        <v>31</v>
      </c>
      <c r="B567" s="17" t="s">
        <v>226</v>
      </c>
      <c r="C567" s="10" t="s">
        <v>227</v>
      </c>
      <c r="D567" s="18">
        <v>1061888.0</v>
      </c>
    </row>
    <row r="568">
      <c r="A568" s="5" t="s">
        <v>31</v>
      </c>
      <c r="B568" s="17" t="s">
        <v>86</v>
      </c>
      <c r="C568" s="10" t="s">
        <v>87</v>
      </c>
      <c r="D568" s="18">
        <v>5616495.29</v>
      </c>
    </row>
    <row r="569">
      <c r="A569" s="5" t="s">
        <v>31</v>
      </c>
      <c r="B569" s="17" t="s">
        <v>295</v>
      </c>
      <c r="C569" s="10" t="s">
        <v>296</v>
      </c>
      <c r="D569" s="18">
        <v>2.050938626E7</v>
      </c>
    </row>
    <row r="570">
      <c r="A570" s="5" t="s">
        <v>31</v>
      </c>
      <c r="B570" s="17" t="s">
        <v>228</v>
      </c>
      <c r="C570" s="10" t="s">
        <v>229</v>
      </c>
      <c r="D570" s="18">
        <v>2605755.0</v>
      </c>
    </row>
    <row r="571">
      <c r="A571" s="5" t="s">
        <v>31</v>
      </c>
      <c r="B571" s="17" t="s">
        <v>172</v>
      </c>
      <c r="C571" s="10" t="s">
        <v>173</v>
      </c>
      <c r="D571" s="18">
        <v>1579050.0</v>
      </c>
    </row>
    <row r="572">
      <c r="A572" s="5" t="s">
        <v>31</v>
      </c>
      <c r="B572" s="17" t="s">
        <v>199</v>
      </c>
      <c r="C572" s="10" t="s">
        <v>200</v>
      </c>
      <c r="D572" s="18">
        <v>3400156.44</v>
      </c>
    </row>
    <row r="573">
      <c r="A573" s="5" t="s">
        <v>31</v>
      </c>
      <c r="B573" s="17" t="s">
        <v>284</v>
      </c>
      <c r="C573" s="10" t="s">
        <v>285</v>
      </c>
      <c r="D573" s="18">
        <v>440856.0</v>
      </c>
    </row>
    <row r="574">
      <c r="A574" s="5" t="s">
        <v>31</v>
      </c>
      <c r="B574" s="17" t="s">
        <v>236</v>
      </c>
      <c r="C574" s="10" t="s">
        <v>237</v>
      </c>
      <c r="D574" s="18">
        <v>1927604.0</v>
      </c>
    </row>
    <row r="575">
      <c r="A575" s="5" t="s">
        <v>31</v>
      </c>
      <c r="B575" s="17" t="s">
        <v>214</v>
      </c>
      <c r="C575" s="10" t="s">
        <v>215</v>
      </c>
      <c r="D575" s="18">
        <v>7491340.32</v>
      </c>
    </row>
    <row r="576">
      <c r="A576" s="5" t="s">
        <v>31</v>
      </c>
      <c r="B576" s="17" t="s">
        <v>84</v>
      </c>
      <c r="C576" s="10" t="s">
        <v>85</v>
      </c>
      <c r="D576" s="18">
        <v>8020577.41</v>
      </c>
    </row>
    <row r="577">
      <c r="A577" s="5" t="s">
        <v>31</v>
      </c>
      <c r="B577" s="17" t="s">
        <v>128</v>
      </c>
      <c r="C577" s="10" t="s">
        <v>129</v>
      </c>
      <c r="D577" s="18">
        <v>6813658.8</v>
      </c>
    </row>
    <row r="578">
      <c r="A578" s="5" t="s">
        <v>31</v>
      </c>
      <c r="B578" s="17" t="s">
        <v>262</v>
      </c>
      <c r="C578" s="10" t="s">
        <v>263</v>
      </c>
      <c r="D578" s="18">
        <v>6234874.8</v>
      </c>
    </row>
    <row r="579">
      <c r="A579" s="5" t="s">
        <v>31</v>
      </c>
      <c r="B579" s="17" t="s">
        <v>151</v>
      </c>
      <c r="C579" s="10" t="s">
        <v>152</v>
      </c>
      <c r="D579" s="18">
        <v>5658510.08</v>
      </c>
    </row>
    <row r="580">
      <c r="A580" s="5" t="s">
        <v>31</v>
      </c>
      <c r="B580" s="17" t="s">
        <v>112</v>
      </c>
      <c r="C580" s="10" t="s">
        <v>113</v>
      </c>
      <c r="D580" s="18">
        <v>1.865927008E7</v>
      </c>
    </row>
    <row r="581">
      <c r="A581" s="5" t="s">
        <v>31</v>
      </c>
      <c r="B581" s="17" t="s">
        <v>325</v>
      </c>
      <c r="C581" s="10" t="s">
        <v>326</v>
      </c>
      <c r="D581" s="18">
        <v>85492.0</v>
      </c>
    </row>
    <row r="582">
      <c r="A582" s="5" t="s">
        <v>31</v>
      </c>
      <c r="B582" s="17" t="s">
        <v>278</v>
      </c>
      <c r="C582" s="10" t="s">
        <v>279</v>
      </c>
      <c r="D582" s="18">
        <v>634858.0</v>
      </c>
    </row>
    <row r="583">
      <c r="A583" s="5" t="s">
        <v>31</v>
      </c>
      <c r="B583" s="17" t="s">
        <v>218</v>
      </c>
      <c r="C583" s="10" t="s">
        <v>219</v>
      </c>
      <c r="D583" s="18">
        <v>117000.0</v>
      </c>
    </row>
    <row r="584">
      <c r="A584" s="5" t="s">
        <v>31</v>
      </c>
      <c r="B584" s="17" t="s">
        <v>147</v>
      </c>
      <c r="C584" s="10" t="s">
        <v>148</v>
      </c>
      <c r="D584" s="18">
        <v>366270.0</v>
      </c>
    </row>
    <row r="585">
      <c r="A585" s="5" t="s">
        <v>31</v>
      </c>
      <c r="B585" s="17" t="s">
        <v>329</v>
      </c>
      <c r="C585" s="10" t="s">
        <v>330</v>
      </c>
      <c r="D585" s="18">
        <v>152023.0</v>
      </c>
    </row>
    <row r="586">
      <c r="A586" s="5" t="s">
        <v>31</v>
      </c>
      <c r="B586" s="17" t="s">
        <v>190</v>
      </c>
      <c r="C586" s="10" t="s">
        <v>191</v>
      </c>
      <c r="D586" s="18">
        <v>2507709.0</v>
      </c>
    </row>
    <row r="587">
      <c r="A587" s="5" t="s">
        <v>31</v>
      </c>
      <c r="B587" s="17" t="s">
        <v>266</v>
      </c>
      <c r="C587" s="10" t="s">
        <v>267</v>
      </c>
      <c r="D587" s="18">
        <v>562016.0</v>
      </c>
    </row>
    <row r="588">
      <c r="A588" s="5" t="s">
        <v>31</v>
      </c>
      <c r="B588" s="17" t="s">
        <v>322</v>
      </c>
      <c r="C588" s="10" t="s">
        <v>294</v>
      </c>
      <c r="D588" s="18">
        <v>62244.0</v>
      </c>
    </row>
    <row r="589">
      <c r="A589" s="5" t="s">
        <v>31</v>
      </c>
      <c r="B589" s="17" t="s">
        <v>220</v>
      </c>
      <c r="C589" s="10" t="s">
        <v>221</v>
      </c>
      <c r="D589" s="18">
        <v>658440.0</v>
      </c>
    </row>
    <row r="590">
      <c r="A590" s="5" t="s">
        <v>31</v>
      </c>
      <c r="B590" s="17" t="s">
        <v>274</v>
      </c>
      <c r="C590" s="10" t="s">
        <v>275</v>
      </c>
      <c r="D590" s="18">
        <v>91528.5</v>
      </c>
    </row>
    <row r="591">
      <c r="A591" s="5" t="s">
        <v>31</v>
      </c>
      <c r="B591" s="17" t="s">
        <v>276</v>
      </c>
      <c r="C591" s="10" t="s">
        <v>277</v>
      </c>
      <c r="D591" s="18">
        <v>1488177.0</v>
      </c>
    </row>
    <row r="592">
      <c r="A592" s="5" t="s">
        <v>31</v>
      </c>
      <c r="B592" s="17" t="s">
        <v>157</v>
      </c>
      <c r="C592" s="10" t="s">
        <v>158</v>
      </c>
      <c r="D592" s="18">
        <v>653430.0</v>
      </c>
    </row>
    <row r="593">
      <c r="A593" s="5" t="s">
        <v>31</v>
      </c>
      <c r="B593" s="17" t="s">
        <v>222</v>
      </c>
      <c r="C593" s="10" t="s">
        <v>223</v>
      </c>
      <c r="D593" s="18">
        <v>6491224.19</v>
      </c>
    </row>
    <row r="594">
      <c r="A594" s="5" t="s">
        <v>31</v>
      </c>
      <c r="B594" s="17" t="s">
        <v>195</v>
      </c>
      <c r="C594" s="10" t="s">
        <v>196</v>
      </c>
      <c r="D594" s="18">
        <v>1298088.0</v>
      </c>
    </row>
    <row r="595">
      <c r="A595" s="5" t="s">
        <v>31</v>
      </c>
      <c r="B595" s="17" t="s">
        <v>194</v>
      </c>
      <c r="C595" s="10" t="s">
        <v>142</v>
      </c>
      <c r="D595" s="18">
        <v>815304.0</v>
      </c>
    </row>
    <row r="596">
      <c r="A596" s="5" t="s">
        <v>31</v>
      </c>
      <c r="B596" s="17" t="s">
        <v>260</v>
      </c>
      <c r="C596" s="10" t="s">
        <v>261</v>
      </c>
      <c r="D596" s="18">
        <v>994325.05</v>
      </c>
    </row>
    <row r="597">
      <c r="A597" s="5" t="s">
        <v>31</v>
      </c>
      <c r="B597" s="17" t="s">
        <v>258</v>
      </c>
      <c r="C597" s="10" t="s">
        <v>259</v>
      </c>
      <c r="D597" s="18">
        <v>1690410.0</v>
      </c>
    </row>
    <row r="598">
      <c r="A598" s="5" t="s">
        <v>31</v>
      </c>
      <c r="B598" s="17" t="s">
        <v>197</v>
      </c>
      <c r="C598" s="10" t="s">
        <v>198</v>
      </c>
      <c r="D598" s="18">
        <v>1054872.0</v>
      </c>
    </row>
    <row r="599">
      <c r="A599" s="5" t="s">
        <v>31</v>
      </c>
      <c r="B599" s="17" t="s">
        <v>242</v>
      </c>
      <c r="C599" s="10" t="s">
        <v>243</v>
      </c>
      <c r="D599" s="18">
        <v>216860.0</v>
      </c>
    </row>
    <row r="600">
      <c r="A600" s="5" t="s">
        <v>31</v>
      </c>
      <c r="B600" s="17" t="s">
        <v>212</v>
      </c>
      <c r="C600" s="10" t="s">
        <v>213</v>
      </c>
      <c r="D600" s="18">
        <v>1385971.15</v>
      </c>
    </row>
    <row r="601">
      <c r="A601" s="5" t="s">
        <v>31</v>
      </c>
      <c r="B601" s="17" t="s">
        <v>240</v>
      </c>
      <c r="C601" s="10" t="s">
        <v>241</v>
      </c>
      <c r="D601" s="18">
        <v>397855.64</v>
      </c>
    </row>
    <row r="602">
      <c r="A602" s="5" t="s">
        <v>31</v>
      </c>
      <c r="B602" s="17" t="s">
        <v>216</v>
      </c>
      <c r="C602" s="10" t="s">
        <v>217</v>
      </c>
      <c r="D602" s="18">
        <v>6822912.5</v>
      </c>
    </row>
    <row r="603">
      <c r="A603" s="5" t="s">
        <v>31</v>
      </c>
      <c r="B603" s="17" t="s">
        <v>108</v>
      </c>
      <c r="C603" s="10" t="s">
        <v>109</v>
      </c>
      <c r="D603" s="18">
        <v>2.80742944E7</v>
      </c>
    </row>
    <row r="604">
      <c r="A604" s="5" t="s">
        <v>31</v>
      </c>
      <c r="B604" s="17" t="s">
        <v>143</v>
      </c>
      <c r="C604" s="10" t="s">
        <v>144</v>
      </c>
      <c r="D604" s="18">
        <v>1353297.0</v>
      </c>
    </row>
    <row r="605">
      <c r="A605" s="5" t="s">
        <v>31</v>
      </c>
      <c r="B605" s="17" t="s">
        <v>145</v>
      </c>
      <c r="C605" s="10" t="s">
        <v>146</v>
      </c>
      <c r="D605" s="18">
        <v>421056.0</v>
      </c>
    </row>
    <row r="606">
      <c r="A606" s="5" t="s">
        <v>31</v>
      </c>
      <c r="B606" s="17" t="s">
        <v>230</v>
      </c>
      <c r="C606" s="10" t="s">
        <v>231</v>
      </c>
      <c r="D606" s="18">
        <v>4137517.43</v>
      </c>
    </row>
    <row r="607">
      <c r="A607" s="5" t="s">
        <v>31</v>
      </c>
      <c r="B607" s="17" t="s">
        <v>301</v>
      </c>
      <c r="C607" s="10" t="s">
        <v>302</v>
      </c>
      <c r="D607" s="18">
        <v>1680000.0</v>
      </c>
    </row>
    <row r="608">
      <c r="A608" s="5" t="s">
        <v>31</v>
      </c>
      <c r="B608" s="17" t="s">
        <v>170</v>
      </c>
      <c r="C608" s="10" t="s">
        <v>171</v>
      </c>
      <c r="D608" s="18">
        <v>4177036.8</v>
      </c>
    </row>
    <row r="609">
      <c r="A609" s="5" t="s">
        <v>31</v>
      </c>
      <c r="B609" s="17" t="s">
        <v>192</v>
      </c>
      <c r="C609" s="10" t="s">
        <v>193</v>
      </c>
      <c r="D609" s="18">
        <v>1.4839859E7</v>
      </c>
    </row>
    <row r="610">
      <c r="A610" s="5" t="s">
        <v>31</v>
      </c>
      <c r="B610" s="17" t="s">
        <v>188</v>
      </c>
      <c r="C610" s="10" t="s">
        <v>189</v>
      </c>
      <c r="D610" s="18">
        <v>55385.7</v>
      </c>
    </row>
    <row r="611">
      <c r="A611" s="5" t="s">
        <v>31</v>
      </c>
      <c r="B611" s="17" t="s">
        <v>153</v>
      </c>
      <c r="C611" s="10" t="s">
        <v>154</v>
      </c>
      <c r="D611" s="18">
        <v>924273.0</v>
      </c>
    </row>
    <row r="612">
      <c r="A612" s="5" t="s">
        <v>31</v>
      </c>
      <c r="B612" s="17" t="s">
        <v>182</v>
      </c>
      <c r="C612" s="10" t="s">
        <v>183</v>
      </c>
      <c r="D612" s="18">
        <v>386830.0</v>
      </c>
    </row>
    <row r="613">
      <c r="A613" s="5" t="s">
        <v>31</v>
      </c>
      <c r="B613" s="17" t="s">
        <v>297</v>
      </c>
      <c r="C613" s="10" t="s">
        <v>298</v>
      </c>
      <c r="D613" s="18">
        <v>7533969.01</v>
      </c>
    </row>
    <row r="614">
      <c r="A614" s="5" t="s">
        <v>31</v>
      </c>
      <c r="B614" s="17" t="s">
        <v>65</v>
      </c>
      <c r="C614" s="10" t="s">
        <v>66</v>
      </c>
      <c r="D614" s="18">
        <v>1.18108788E7</v>
      </c>
    </row>
    <row r="615">
      <c r="A615" s="5" t="s">
        <v>31</v>
      </c>
      <c r="B615" s="17" t="s">
        <v>320</v>
      </c>
      <c r="C615" s="10" t="s">
        <v>321</v>
      </c>
      <c r="D615" s="18">
        <v>3137340.8</v>
      </c>
    </row>
    <row r="616">
      <c r="A616" s="5" t="s">
        <v>31</v>
      </c>
      <c r="B616" s="17" t="s">
        <v>256</v>
      </c>
      <c r="C616" s="10" t="s">
        <v>257</v>
      </c>
      <c r="D616" s="18">
        <v>990668.72</v>
      </c>
    </row>
    <row r="617">
      <c r="A617" s="5" t="s">
        <v>31</v>
      </c>
      <c r="B617" s="17" t="s">
        <v>246</v>
      </c>
      <c r="C617" s="10" t="s">
        <v>247</v>
      </c>
      <c r="D617" s="18">
        <v>3590662.44</v>
      </c>
    </row>
    <row r="618">
      <c r="A618" s="5" t="s">
        <v>31</v>
      </c>
      <c r="B618" s="17" t="s">
        <v>210</v>
      </c>
      <c r="C618" s="10" t="s">
        <v>211</v>
      </c>
      <c r="D618" s="18">
        <v>4439958.0</v>
      </c>
    </row>
    <row r="619">
      <c r="A619" s="5" t="s">
        <v>31</v>
      </c>
      <c r="B619" s="17" t="s">
        <v>287</v>
      </c>
      <c r="C619" s="10" t="s">
        <v>288</v>
      </c>
      <c r="D619" s="18">
        <v>3904590.0</v>
      </c>
    </row>
    <row r="620">
      <c r="A620" s="5" t="s">
        <v>31</v>
      </c>
      <c r="B620" s="17" t="s">
        <v>316</v>
      </c>
      <c r="C620" s="10" t="s">
        <v>317</v>
      </c>
      <c r="D620" s="18">
        <v>1593476.54</v>
      </c>
    </row>
    <row r="621">
      <c r="A621" s="5" t="s">
        <v>31</v>
      </c>
      <c r="B621" s="17" t="s">
        <v>67</v>
      </c>
      <c r="C621" s="10" t="s">
        <v>68</v>
      </c>
      <c r="D621" s="18">
        <v>6557836.35</v>
      </c>
    </row>
    <row r="622">
      <c r="A622" s="5" t="s">
        <v>31</v>
      </c>
      <c r="B622" s="17" t="s">
        <v>305</v>
      </c>
      <c r="C622" s="10" t="s">
        <v>300</v>
      </c>
      <c r="D622" s="18">
        <v>588120.0</v>
      </c>
    </row>
    <row r="623">
      <c r="A623" s="5" t="s">
        <v>31</v>
      </c>
      <c r="B623" s="17" t="s">
        <v>293</v>
      </c>
      <c r="C623" s="10" t="s">
        <v>294</v>
      </c>
      <c r="D623" s="18">
        <v>1.290098333E7</v>
      </c>
    </row>
    <row r="624">
      <c r="A624" s="5" t="s">
        <v>31</v>
      </c>
      <c r="B624" s="17" t="s">
        <v>318</v>
      </c>
      <c r="C624" s="10" t="s">
        <v>319</v>
      </c>
      <c r="D624" s="18">
        <v>3085104.0</v>
      </c>
    </row>
    <row r="625">
      <c r="A625" s="5" t="s">
        <v>31</v>
      </c>
      <c r="B625" s="17" t="s">
        <v>184</v>
      </c>
      <c r="C625" s="10" t="s">
        <v>185</v>
      </c>
      <c r="D625" s="18">
        <v>1626770.88</v>
      </c>
    </row>
    <row r="626">
      <c r="A626" s="5" t="s">
        <v>31</v>
      </c>
      <c r="B626" s="17" t="s">
        <v>301</v>
      </c>
      <c r="C626" s="10" t="s">
        <v>302</v>
      </c>
      <c r="D626" s="18">
        <v>3816400.0</v>
      </c>
    </row>
    <row r="627">
      <c r="A627" s="5" t="s">
        <v>31</v>
      </c>
      <c r="B627" s="17" t="s">
        <v>137</v>
      </c>
      <c r="C627" s="10" t="s">
        <v>138</v>
      </c>
      <c r="D627" s="18">
        <v>1.485733704E7</v>
      </c>
    </row>
    <row r="628">
      <c r="A628" s="5" t="s">
        <v>31</v>
      </c>
      <c r="B628" s="17" t="s">
        <v>287</v>
      </c>
      <c r="C628" s="10" t="s">
        <v>288</v>
      </c>
      <c r="D628" s="18">
        <v>1.6374408E7</v>
      </c>
    </row>
    <row r="629">
      <c r="A629" s="5" t="s">
        <v>31</v>
      </c>
      <c r="B629" s="17" t="s">
        <v>143</v>
      </c>
      <c r="C629" s="10" t="s">
        <v>144</v>
      </c>
      <c r="D629" s="18">
        <v>3001845.0</v>
      </c>
    </row>
    <row r="630">
      <c r="A630" s="5" t="s">
        <v>31</v>
      </c>
      <c r="B630" s="17" t="s">
        <v>145</v>
      </c>
      <c r="C630" s="10" t="s">
        <v>146</v>
      </c>
      <c r="D630" s="18">
        <v>8188662.0</v>
      </c>
    </row>
    <row r="631">
      <c r="A631" s="5" t="s">
        <v>31</v>
      </c>
      <c r="B631" s="17" t="s">
        <v>147</v>
      </c>
      <c r="C631" s="10" t="s">
        <v>148</v>
      </c>
      <c r="D631" s="18">
        <v>9805090.0</v>
      </c>
    </row>
    <row r="632">
      <c r="A632" s="5" t="s">
        <v>31</v>
      </c>
      <c r="B632" s="17" t="s">
        <v>15</v>
      </c>
      <c r="C632" s="10" t="s">
        <v>16</v>
      </c>
      <c r="D632" s="18">
        <v>9100001.4</v>
      </c>
    </row>
    <row r="633">
      <c r="A633" s="5" t="s">
        <v>31</v>
      </c>
      <c r="B633" s="17" t="s">
        <v>149</v>
      </c>
      <c r="C633" s="10" t="s">
        <v>150</v>
      </c>
      <c r="D633" s="18">
        <v>1.773446584E7</v>
      </c>
    </row>
    <row r="634">
      <c r="A634" s="5" t="s">
        <v>31</v>
      </c>
      <c r="B634" s="17" t="s">
        <v>299</v>
      </c>
      <c r="C634" s="10" t="s">
        <v>300</v>
      </c>
      <c r="D634" s="18">
        <v>2.156448E7</v>
      </c>
    </row>
    <row r="635">
      <c r="A635" s="5" t="s">
        <v>31</v>
      </c>
      <c r="B635" s="17" t="s">
        <v>305</v>
      </c>
      <c r="C635" s="10" t="s">
        <v>300</v>
      </c>
      <c r="D635" s="18">
        <v>1513800.0</v>
      </c>
    </row>
    <row r="636">
      <c r="A636" s="5" t="s">
        <v>31</v>
      </c>
      <c r="B636" s="17" t="s">
        <v>151</v>
      </c>
      <c r="C636" s="10" t="s">
        <v>152</v>
      </c>
      <c r="D636" s="18">
        <v>9030769.92</v>
      </c>
    </row>
    <row r="637">
      <c r="A637" s="5" t="s">
        <v>31</v>
      </c>
      <c r="B637" s="17" t="s">
        <v>306</v>
      </c>
      <c r="C637" s="10" t="s">
        <v>307</v>
      </c>
      <c r="D637" s="18">
        <v>5883920.0</v>
      </c>
    </row>
    <row r="638">
      <c r="A638" s="5" t="s">
        <v>31</v>
      </c>
      <c r="B638" s="17" t="s">
        <v>308</v>
      </c>
      <c r="C638" s="10" t="s">
        <v>309</v>
      </c>
      <c r="D638" s="18">
        <v>3.930695775E7</v>
      </c>
    </row>
    <row r="639">
      <c r="A639" s="5" t="s">
        <v>31</v>
      </c>
      <c r="B639" s="17" t="s">
        <v>49</v>
      </c>
      <c r="C639" s="10" t="s">
        <v>50</v>
      </c>
      <c r="D639" s="18">
        <v>3.803900094E7</v>
      </c>
    </row>
    <row r="640">
      <c r="A640" s="5" t="s">
        <v>31</v>
      </c>
      <c r="B640" s="17" t="s">
        <v>153</v>
      </c>
      <c r="C640" s="10" t="s">
        <v>154</v>
      </c>
      <c r="D640" s="18">
        <v>8458263.0</v>
      </c>
    </row>
    <row r="641">
      <c r="A641" s="5" t="s">
        <v>31</v>
      </c>
      <c r="B641" s="17" t="s">
        <v>310</v>
      </c>
      <c r="C641" s="10" t="s">
        <v>311</v>
      </c>
      <c r="D641" s="18">
        <v>1.187037654E7</v>
      </c>
    </row>
    <row r="642">
      <c r="A642" s="5" t="s">
        <v>31</v>
      </c>
      <c r="B642" s="17" t="s">
        <v>155</v>
      </c>
      <c r="C642" s="10" t="s">
        <v>156</v>
      </c>
      <c r="D642" s="18">
        <v>6447549.0</v>
      </c>
    </row>
    <row r="643">
      <c r="A643" s="5" t="s">
        <v>31</v>
      </c>
      <c r="B643" s="17" t="s">
        <v>157</v>
      </c>
      <c r="C643" s="10" t="s">
        <v>158</v>
      </c>
      <c r="D643" s="18">
        <v>4780456.0</v>
      </c>
    </row>
    <row r="644">
      <c r="A644" s="5" t="s">
        <v>31</v>
      </c>
      <c r="B644" s="17" t="s">
        <v>312</v>
      </c>
      <c r="C644" s="10" t="s">
        <v>313</v>
      </c>
      <c r="D644" s="18">
        <v>2.5430157E7</v>
      </c>
    </row>
    <row r="645">
      <c r="A645" s="5" t="s">
        <v>31</v>
      </c>
      <c r="B645" s="17" t="s">
        <v>139</v>
      </c>
      <c r="C645" s="10" t="s">
        <v>140</v>
      </c>
      <c r="D645" s="18">
        <v>5444964.14</v>
      </c>
    </row>
    <row r="646">
      <c r="A646" s="5" t="s">
        <v>31</v>
      </c>
      <c r="B646" s="17" t="s">
        <v>63</v>
      </c>
      <c r="C646" s="10" t="s">
        <v>64</v>
      </c>
      <c r="D646" s="18">
        <v>3.37832968E7</v>
      </c>
    </row>
    <row r="647">
      <c r="A647" s="5" t="s">
        <v>31</v>
      </c>
      <c r="B647" s="17" t="s">
        <v>168</v>
      </c>
      <c r="C647" s="10" t="s">
        <v>169</v>
      </c>
      <c r="D647" s="18">
        <v>1.28251521E7</v>
      </c>
    </row>
    <row r="648">
      <c r="A648" s="5" t="s">
        <v>31</v>
      </c>
      <c r="B648" s="17" t="s">
        <v>65</v>
      </c>
      <c r="C648" s="10" t="s">
        <v>66</v>
      </c>
      <c r="D648" s="18">
        <v>2.38746492E7</v>
      </c>
    </row>
    <row r="649">
      <c r="A649" s="5" t="s">
        <v>31</v>
      </c>
      <c r="B649" s="17" t="s">
        <v>170</v>
      </c>
      <c r="C649" s="10" t="s">
        <v>171</v>
      </c>
      <c r="D649" s="18">
        <v>7129843.2</v>
      </c>
    </row>
    <row r="650">
      <c r="A650" s="5" t="s">
        <v>31</v>
      </c>
      <c r="B650" s="17" t="s">
        <v>67</v>
      </c>
      <c r="C650" s="10" t="s">
        <v>68</v>
      </c>
      <c r="D650" s="18">
        <v>1.903666365E7</v>
      </c>
    </row>
    <row r="651">
      <c r="A651" s="5" t="s">
        <v>31</v>
      </c>
      <c r="B651" s="17" t="s">
        <v>172</v>
      </c>
      <c r="C651" s="10" t="s">
        <v>173</v>
      </c>
      <c r="D651" s="18">
        <v>2611653.0</v>
      </c>
    </row>
    <row r="652">
      <c r="A652" s="5" t="s">
        <v>31</v>
      </c>
      <c r="B652" s="17" t="s">
        <v>325</v>
      </c>
      <c r="C652" s="10" t="s">
        <v>326</v>
      </c>
      <c r="D652" s="18">
        <v>1561012.0</v>
      </c>
    </row>
    <row r="653">
      <c r="A653" s="5" t="s">
        <v>31</v>
      </c>
      <c r="B653" s="17" t="s">
        <v>174</v>
      </c>
      <c r="C653" s="10" t="s">
        <v>175</v>
      </c>
      <c r="D653" s="18">
        <v>1.0987036E7</v>
      </c>
    </row>
    <row r="654">
      <c r="A654" s="5" t="s">
        <v>31</v>
      </c>
      <c r="B654" s="17" t="s">
        <v>176</v>
      </c>
      <c r="C654" s="10" t="s">
        <v>177</v>
      </c>
      <c r="D654" s="18">
        <v>8350000.15</v>
      </c>
    </row>
    <row r="655">
      <c r="A655" s="5" t="s">
        <v>31</v>
      </c>
      <c r="B655" s="17" t="s">
        <v>180</v>
      </c>
      <c r="C655" s="10" t="s">
        <v>181</v>
      </c>
      <c r="D655" s="18">
        <v>1.732098225E7</v>
      </c>
    </row>
    <row r="656">
      <c r="A656" s="5" t="s">
        <v>31</v>
      </c>
      <c r="B656" s="17" t="s">
        <v>182</v>
      </c>
      <c r="C656" s="10" t="s">
        <v>183</v>
      </c>
      <c r="D656" s="18">
        <v>3730940.0</v>
      </c>
    </row>
    <row r="657">
      <c r="A657" s="5" t="s">
        <v>31</v>
      </c>
      <c r="B657" s="17" t="s">
        <v>184</v>
      </c>
      <c r="C657" s="10" t="s">
        <v>185</v>
      </c>
      <c r="D657" s="18">
        <v>2.638901412E7</v>
      </c>
    </row>
    <row r="658">
      <c r="A658" s="5" t="s">
        <v>31</v>
      </c>
      <c r="B658" s="17" t="s">
        <v>186</v>
      </c>
      <c r="C658" s="10" t="s">
        <v>187</v>
      </c>
      <c r="D658" s="18">
        <v>6.5167416E7</v>
      </c>
    </row>
    <row r="659">
      <c r="A659" s="5" t="s">
        <v>31</v>
      </c>
      <c r="B659" s="17" t="s">
        <v>188</v>
      </c>
      <c r="C659" s="10" t="s">
        <v>189</v>
      </c>
      <c r="D659" s="18">
        <v>7726852.3</v>
      </c>
    </row>
    <row r="660">
      <c r="A660" s="5" t="s">
        <v>31</v>
      </c>
      <c r="B660" s="17" t="s">
        <v>190</v>
      </c>
      <c r="C660" s="10" t="s">
        <v>191</v>
      </c>
      <c r="D660" s="18">
        <v>1.4234265E7</v>
      </c>
    </row>
    <row r="661">
      <c r="A661" s="5" t="s">
        <v>31</v>
      </c>
      <c r="B661" s="17" t="s">
        <v>192</v>
      </c>
      <c r="C661" s="10" t="s">
        <v>193</v>
      </c>
      <c r="D661" s="18">
        <v>2.3591906E7</v>
      </c>
    </row>
    <row r="662">
      <c r="A662" s="5" t="s">
        <v>31</v>
      </c>
      <c r="B662" s="17" t="s">
        <v>194</v>
      </c>
      <c r="C662" s="10" t="s">
        <v>142</v>
      </c>
      <c r="D662" s="18">
        <v>1160078.0</v>
      </c>
    </row>
    <row r="663">
      <c r="A663" s="5" t="s">
        <v>31</v>
      </c>
      <c r="B663" s="17" t="s">
        <v>316</v>
      </c>
      <c r="C663" s="10" t="s">
        <v>317</v>
      </c>
      <c r="D663" s="18">
        <v>2.039393546E7</v>
      </c>
    </row>
    <row r="664">
      <c r="A664" s="5" t="s">
        <v>31</v>
      </c>
      <c r="B664" s="17" t="s">
        <v>123</v>
      </c>
      <c r="C664" s="10" t="s">
        <v>124</v>
      </c>
      <c r="D664" s="18">
        <v>5363226.63</v>
      </c>
    </row>
    <row r="665">
      <c r="A665" s="5" t="s">
        <v>31</v>
      </c>
      <c r="B665" s="17" t="s">
        <v>195</v>
      </c>
      <c r="C665" s="10" t="s">
        <v>196</v>
      </c>
      <c r="D665" s="18">
        <v>9335634.0</v>
      </c>
    </row>
    <row r="666">
      <c r="A666" s="5" t="s">
        <v>31</v>
      </c>
      <c r="B666" s="17" t="s">
        <v>327</v>
      </c>
      <c r="C666" s="10" t="s">
        <v>328</v>
      </c>
      <c r="D666" s="18">
        <v>4679796.0</v>
      </c>
    </row>
    <row r="667">
      <c r="A667" s="5" t="s">
        <v>31</v>
      </c>
      <c r="B667" s="17" t="s">
        <v>197</v>
      </c>
      <c r="C667" s="10" t="s">
        <v>198</v>
      </c>
      <c r="D667" s="18">
        <v>2078076.0</v>
      </c>
    </row>
    <row r="668">
      <c r="A668" s="5" t="s">
        <v>31</v>
      </c>
      <c r="B668" s="17" t="s">
        <v>199</v>
      </c>
      <c r="C668" s="10" t="s">
        <v>200</v>
      </c>
      <c r="D668" s="18">
        <v>5650783.56</v>
      </c>
    </row>
    <row r="669">
      <c r="A669" s="5" t="s">
        <v>31</v>
      </c>
      <c r="B669" s="17" t="s">
        <v>203</v>
      </c>
      <c r="C669" s="10" t="s">
        <v>204</v>
      </c>
      <c r="D669" s="18">
        <v>1.07227618E7</v>
      </c>
    </row>
    <row r="670">
      <c r="A670" s="5" t="s">
        <v>31</v>
      </c>
      <c r="B670" s="17" t="s">
        <v>205</v>
      </c>
      <c r="C670" s="10" t="s">
        <v>206</v>
      </c>
      <c r="D670" s="18">
        <v>3966444.0</v>
      </c>
    </row>
    <row r="671">
      <c r="A671" s="5" t="s">
        <v>31</v>
      </c>
      <c r="B671" s="17" t="s">
        <v>207</v>
      </c>
      <c r="C671" s="10" t="s">
        <v>208</v>
      </c>
      <c r="D671" s="18">
        <v>6142680.0</v>
      </c>
    </row>
    <row r="672">
      <c r="A672" s="5" t="s">
        <v>31</v>
      </c>
      <c r="B672" s="17" t="s">
        <v>210</v>
      </c>
      <c r="C672" s="10" t="s">
        <v>211</v>
      </c>
      <c r="D672" s="18">
        <v>2.057289E7</v>
      </c>
    </row>
    <row r="673">
      <c r="A673" s="5" t="s">
        <v>31</v>
      </c>
      <c r="B673" s="17" t="s">
        <v>212</v>
      </c>
      <c r="C673" s="10" t="s">
        <v>213</v>
      </c>
      <c r="D673" s="18">
        <v>2370606.85</v>
      </c>
    </row>
    <row r="674">
      <c r="A674" s="5" t="s">
        <v>31</v>
      </c>
      <c r="B674" s="17" t="s">
        <v>214</v>
      </c>
      <c r="C674" s="10" t="s">
        <v>215</v>
      </c>
      <c r="D674" s="18">
        <v>1.520939568E7</v>
      </c>
    </row>
    <row r="675">
      <c r="A675" s="5" t="s">
        <v>31</v>
      </c>
      <c r="B675" s="17" t="s">
        <v>216</v>
      </c>
      <c r="C675" s="10" t="s">
        <v>217</v>
      </c>
      <c r="D675" s="18">
        <v>1.08214375E7</v>
      </c>
    </row>
    <row r="676">
      <c r="A676" s="5" t="s">
        <v>31</v>
      </c>
      <c r="B676" s="17" t="s">
        <v>220</v>
      </c>
      <c r="C676" s="10" t="s">
        <v>221</v>
      </c>
      <c r="D676" s="18">
        <v>6924780.0</v>
      </c>
    </row>
    <row r="677">
      <c r="A677" s="5" t="s">
        <v>31</v>
      </c>
      <c r="B677" s="17" t="s">
        <v>222</v>
      </c>
      <c r="C677" s="10" t="s">
        <v>223</v>
      </c>
      <c r="D677" s="18">
        <v>9875665.81</v>
      </c>
    </row>
    <row r="678">
      <c r="A678" s="5" t="s">
        <v>31</v>
      </c>
      <c r="B678" s="17" t="s">
        <v>224</v>
      </c>
      <c r="C678" s="10" t="s">
        <v>225</v>
      </c>
      <c r="D678" s="18">
        <v>3225360.0</v>
      </c>
    </row>
    <row r="679">
      <c r="A679" s="5" t="s">
        <v>31</v>
      </c>
      <c r="B679" s="17" t="s">
        <v>226</v>
      </c>
      <c r="C679" s="10" t="s">
        <v>227</v>
      </c>
      <c r="D679" s="18">
        <v>2306016.0</v>
      </c>
    </row>
    <row r="680">
      <c r="A680" s="5" t="s">
        <v>31</v>
      </c>
      <c r="B680" s="17" t="s">
        <v>228</v>
      </c>
      <c r="C680" s="10" t="s">
        <v>229</v>
      </c>
      <c r="D680" s="18">
        <v>5307400.0</v>
      </c>
    </row>
    <row r="681">
      <c r="A681" s="5" t="s">
        <v>31</v>
      </c>
      <c r="B681" s="17" t="s">
        <v>84</v>
      </c>
      <c r="C681" s="10" t="s">
        <v>85</v>
      </c>
      <c r="D681" s="18">
        <v>2.168912559E7</v>
      </c>
    </row>
    <row r="682">
      <c r="A682" s="5" t="s">
        <v>31</v>
      </c>
      <c r="B682" s="17" t="s">
        <v>86</v>
      </c>
      <c r="C682" s="10" t="s">
        <v>87</v>
      </c>
      <c r="D682" s="18">
        <v>1.843553971E7</v>
      </c>
    </row>
    <row r="683">
      <c r="A683" s="5" t="s">
        <v>31</v>
      </c>
      <c r="B683" s="17" t="s">
        <v>230</v>
      </c>
      <c r="C683" s="10" t="s">
        <v>231</v>
      </c>
      <c r="D683" s="18">
        <v>6289032.57</v>
      </c>
    </row>
    <row r="684">
      <c r="A684" s="5" t="s">
        <v>31</v>
      </c>
      <c r="B684" s="17" t="s">
        <v>234</v>
      </c>
      <c r="C684" s="10" t="s">
        <v>235</v>
      </c>
      <c r="D684" s="18">
        <v>1.164248469E7</v>
      </c>
    </row>
    <row r="685">
      <c r="A685" s="5" t="s">
        <v>31</v>
      </c>
      <c r="B685" s="17" t="s">
        <v>236</v>
      </c>
      <c r="C685" s="10" t="s">
        <v>237</v>
      </c>
      <c r="D685" s="18">
        <v>1.1610452E7</v>
      </c>
    </row>
    <row r="686">
      <c r="A686" s="5" t="s">
        <v>31</v>
      </c>
      <c r="B686" s="17" t="s">
        <v>238</v>
      </c>
      <c r="C686" s="10" t="s">
        <v>239</v>
      </c>
      <c r="D686" s="18">
        <v>4472016.0</v>
      </c>
    </row>
    <row r="687">
      <c r="A687" s="5" t="s">
        <v>31</v>
      </c>
      <c r="B687" s="17" t="s">
        <v>318</v>
      </c>
      <c r="C687" s="10" t="s">
        <v>319</v>
      </c>
      <c r="D687" s="18">
        <v>5087016.0</v>
      </c>
    </row>
    <row r="688">
      <c r="A688" s="5" t="s">
        <v>31</v>
      </c>
      <c r="B688" s="17" t="s">
        <v>240</v>
      </c>
      <c r="C688" s="10" t="s">
        <v>241</v>
      </c>
      <c r="D688" s="18">
        <v>1318712.36</v>
      </c>
    </row>
    <row r="689">
      <c r="A689" s="5" t="s">
        <v>31</v>
      </c>
      <c r="B689" s="17" t="s">
        <v>242</v>
      </c>
      <c r="C689" s="10" t="s">
        <v>243</v>
      </c>
      <c r="D689" s="18">
        <v>2.083405E7</v>
      </c>
    </row>
    <row r="690">
      <c r="A690" s="5" t="s">
        <v>31</v>
      </c>
      <c r="B690" s="17" t="s">
        <v>246</v>
      </c>
      <c r="C690" s="10" t="s">
        <v>247</v>
      </c>
      <c r="D690" s="18">
        <v>3.258708156E7</v>
      </c>
    </row>
    <row r="691">
      <c r="A691" s="5" t="s">
        <v>31</v>
      </c>
      <c r="B691" s="17" t="s">
        <v>320</v>
      </c>
      <c r="C691" s="10" t="s">
        <v>321</v>
      </c>
      <c r="D691" s="18">
        <v>5101219.2</v>
      </c>
    </row>
    <row r="692">
      <c r="A692" s="5" t="s">
        <v>31</v>
      </c>
      <c r="B692" s="17" t="s">
        <v>250</v>
      </c>
      <c r="C692" s="10" t="s">
        <v>251</v>
      </c>
      <c r="D692" s="18">
        <v>8431112.34</v>
      </c>
    </row>
    <row r="693">
      <c r="A693" s="5" t="s">
        <v>31</v>
      </c>
      <c r="B693" s="17" t="s">
        <v>293</v>
      </c>
      <c r="C693" s="10" t="s">
        <v>294</v>
      </c>
      <c r="D693" s="18">
        <v>1.696440067E7</v>
      </c>
    </row>
    <row r="694">
      <c r="A694" s="5" t="s">
        <v>31</v>
      </c>
      <c r="B694" s="17" t="s">
        <v>322</v>
      </c>
      <c r="C694" s="10" t="s">
        <v>294</v>
      </c>
      <c r="D694" s="18">
        <v>5641328.0</v>
      </c>
    </row>
    <row r="695">
      <c r="A695" s="5" t="s">
        <v>31</v>
      </c>
      <c r="B695" s="17" t="s">
        <v>252</v>
      </c>
      <c r="C695" s="10" t="s">
        <v>253</v>
      </c>
      <c r="D695" s="18">
        <v>2562996.8</v>
      </c>
    </row>
    <row r="696">
      <c r="A696" s="5" t="s">
        <v>31</v>
      </c>
      <c r="B696" s="17" t="s">
        <v>254</v>
      </c>
      <c r="C696" s="10" t="s">
        <v>255</v>
      </c>
      <c r="D696" s="18">
        <v>8357080.81</v>
      </c>
    </row>
    <row r="697">
      <c r="A697" s="5" t="s">
        <v>31</v>
      </c>
      <c r="B697" s="17" t="s">
        <v>256</v>
      </c>
      <c r="C697" s="10" t="s">
        <v>257</v>
      </c>
      <c r="D697" s="18">
        <v>2839899.28</v>
      </c>
    </row>
    <row r="698">
      <c r="A698" s="5" t="s">
        <v>31</v>
      </c>
      <c r="B698" s="17" t="s">
        <v>258</v>
      </c>
      <c r="C698" s="10" t="s">
        <v>259</v>
      </c>
      <c r="D698" s="18">
        <v>1.3861362E7</v>
      </c>
    </row>
    <row r="699">
      <c r="A699" s="5" t="s">
        <v>31</v>
      </c>
      <c r="B699" s="17" t="s">
        <v>260</v>
      </c>
      <c r="C699" s="10" t="s">
        <v>261</v>
      </c>
      <c r="D699" s="18">
        <v>5224005.95</v>
      </c>
    </row>
    <row r="700">
      <c r="A700" s="5" t="s">
        <v>31</v>
      </c>
      <c r="B700" s="17" t="s">
        <v>262</v>
      </c>
      <c r="C700" s="10" t="s">
        <v>263</v>
      </c>
      <c r="D700" s="18">
        <v>8795665.2</v>
      </c>
    </row>
    <row r="701">
      <c r="A701" s="5" t="s">
        <v>31</v>
      </c>
      <c r="B701" s="17" t="s">
        <v>295</v>
      </c>
      <c r="C701" s="10" t="s">
        <v>296</v>
      </c>
      <c r="D701" s="18">
        <v>1.310502574E7</v>
      </c>
    </row>
    <row r="702">
      <c r="A702" s="5" t="s">
        <v>31</v>
      </c>
      <c r="B702" s="17" t="s">
        <v>264</v>
      </c>
      <c r="C702" s="10" t="s">
        <v>265</v>
      </c>
      <c r="D702" s="18">
        <v>1426804.5</v>
      </c>
    </row>
    <row r="703">
      <c r="A703" s="5" t="s">
        <v>31</v>
      </c>
      <c r="B703" s="17" t="s">
        <v>266</v>
      </c>
      <c r="C703" s="10" t="s">
        <v>267</v>
      </c>
      <c r="D703" s="18">
        <v>1.2698049E7</v>
      </c>
    </row>
    <row r="704">
      <c r="A704" s="5" t="s">
        <v>31</v>
      </c>
      <c r="B704" s="17" t="s">
        <v>268</v>
      </c>
      <c r="C704" s="10" t="s">
        <v>269</v>
      </c>
      <c r="D704" s="18">
        <v>3169188.0</v>
      </c>
    </row>
    <row r="705">
      <c r="A705" s="5" t="s">
        <v>31</v>
      </c>
      <c r="B705" s="17" t="s">
        <v>297</v>
      </c>
      <c r="C705" s="10" t="s">
        <v>298</v>
      </c>
      <c r="D705" s="18">
        <v>1.418617299E7</v>
      </c>
    </row>
    <row r="706">
      <c r="A706" s="5" t="s">
        <v>31</v>
      </c>
      <c r="B706" s="17" t="s">
        <v>274</v>
      </c>
      <c r="C706" s="10" t="s">
        <v>275</v>
      </c>
      <c r="D706" s="18">
        <v>3312011.5</v>
      </c>
    </row>
    <row r="707">
      <c r="A707" s="5" t="s">
        <v>31</v>
      </c>
      <c r="B707" s="17" t="s">
        <v>276</v>
      </c>
      <c r="C707" s="10" t="s">
        <v>277</v>
      </c>
      <c r="D707" s="18">
        <v>3780364.0</v>
      </c>
    </row>
    <row r="708">
      <c r="A708" s="5" t="s">
        <v>31</v>
      </c>
      <c r="B708" s="17" t="s">
        <v>329</v>
      </c>
      <c r="C708" s="10" t="s">
        <v>330</v>
      </c>
      <c r="D708" s="18">
        <v>5329881.0</v>
      </c>
    </row>
    <row r="709">
      <c r="A709" s="5" t="s">
        <v>31</v>
      </c>
      <c r="B709" s="17" t="s">
        <v>128</v>
      </c>
      <c r="C709" s="10" t="s">
        <v>129</v>
      </c>
      <c r="D709" s="18">
        <v>1.01806362E7</v>
      </c>
    </row>
    <row r="710">
      <c r="A710" s="5" t="s">
        <v>31</v>
      </c>
      <c r="B710" s="17" t="s">
        <v>278</v>
      </c>
      <c r="C710" s="10" t="s">
        <v>279</v>
      </c>
      <c r="D710" s="18">
        <v>8922536.0</v>
      </c>
    </row>
    <row r="711">
      <c r="A711" s="5" t="s">
        <v>31</v>
      </c>
      <c r="B711" s="17" t="s">
        <v>280</v>
      </c>
      <c r="C711" s="10" t="s">
        <v>281</v>
      </c>
      <c r="D711" s="18">
        <v>2776230.0</v>
      </c>
    </row>
    <row r="712">
      <c r="A712" s="5" t="s">
        <v>31</v>
      </c>
      <c r="B712" s="17" t="s">
        <v>108</v>
      </c>
      <c r="C712" s="10" t="s">
        <v>109</v>
      </c>
      <c r="D712" s="18">
        <v>4.85068656E7</v>
      </c>
    </row>
    <row r="713">
      <c r="A713" s="5" t="s">
        <v>31</v>
      </c>
      <c r="B713" s="17" t="s">
        <v>284</v>
      </c>
      <c r="C713" s="10" t="s">
        <v>285</v>
      </c>
      <c r="D713" s="18">
        <v>3399678.0</v>
      </c>
    </row>
    <row r="714">
      <c r="A714" s="5" t="s">
        <v>31</v>
      </c>
      <c r="B714" s="17" t="s">
        <v>112</v>
      </c>
      <c r="C714" s="10" t="s">
        <v>113</v>
      </c>
      <c r="D714" s="18">
        <v>2.735586592E7</v>
      </c>
    </row>
    <row r="715">
      <c r="A715" s="5" t="s">
        <v>31</v>
      </c>
      <c r="B715" s="17" t="s">
        <v>331</v>
      </c>
      <c r="C715" s="10" t="s">
        <v>142</v>
      </c>
      <c r="D715" s="5">
        <v>0.12</v>
      </c>
    </row>
    <row r="716">
      <c r="A716" s="5" t="s">
        <v>31</v>
      </c>
      <c r="B716" s="17" t="s">
        <v>141</v>
      </c>
      <c r="C716" s="10" t="s">
        <v>142</v>
      </c>
      <c r="D716" s="18">
        <v>35298.78</v>
      </c>
    </row>
    <row r="717">
      <c r="A717" s="5" t="s">
        <v>31</v>
      </c>
      <c r="B717" s="17" t="s">
        <v>218</v>
      </c>
      <c r="C717" s="10" t="s">
        <v>219</v>
      </c>
      <c r="D717" s="18">
        <v>7656480.0</v>
      </c>
    </row>
    <row r="718">
      <c r="A718" s="5" t="s">
        <v>3</v>
      </c>
      <c r="B718" s="17" t="s">
        <v>19</v>
      </c>
      <c r="C718" s="10" t="s">
        <v>20</v>
      </c>
      <c r="D718" s="18">
        <v>2443047.36</v>
      </c>
    </row>
    <row r="719">
      <c r="A719" s="5" t="s">
        <v>3</v>
      </c>
      <c r="B719" s="17" t="s">
        <v>15</v>
      </c>
      <c r="C719" s="10" t="s">
        <v>16</v>
      </c>
      <c r="D719" s="18">
        <v>124236.0</v>
      </c>
    </row>
    <row r="720">
      <c r="A720" s="5" t="s">
        <v>3</v>
      </c>
      <c r="B720" s="17" t="s">
        <v>24</v>
      </c>
      <c r="C720" s="10" t="s">
        <v>25</v>
      </c>
      <c r="D720" s="18">
        <v>4528307.7</v>
      </c>
    </row>
    <row r="721">
      <c r="A721" s="5" t="s">
        <v>3</v>
      </c>
      <c r="B721" s="17" t="s">
        <v>29</v>
      </c>
      <c r="C721" s="10" t="s">
        <v>30</v>
      </c>
      <c r="D721" s="18">
        <v>2118708.0</v>
      </c>
    </row>
    <row r="722">
      <c r="A722" s="5" t="s">
        <v>3</v>
      </c>
      <c r="B722" s="17" t="s">
        <v>33</v>
      </c>
      <c r="C722" s="10" t="s">
        <v>34</v>
      </c>
      <c r="D722" s="18">
        <v>1079285.2</v>
      </c>
    </row>
    <row r="723">
      <c r="A723" s="5" t="s">
        <v>3</v>
      </c>
      <c r="B723" s="17" t="s">
        <v>116</v>
      </c>
      <c r="C723" s="10" t="s">
        <v>34</v>
      </c>
      <c r="D723" s="18">
        <v>3908570.15</v>
      </c>
    </row>
    <row r="724">
      <c r="A724" s="5" t="s">
        <v>3</v>
      </c>
      <c r="B724" s="17" t="s">
        <v>37</v>
      </c>
      <c r="C724" s="10" t="s">
        <v>38</v>
      </c>
      <c r="D724" s="18">
        <v>824128.0</v>
      </c>
    </row>
    <row r="725">
      <c r="A725" s="5" t="s">
        <v>3</v>
      </c>
      <c r="B725" s="17" t="s">
        <v>149</v>
      </c>
      <c r="C725" s="10" t="s">
        <v>150</v>
      </c>
      <c r="D725" s="18">
        <v>167375.0</v>
      </c>
    </row>
    <row r="726">
      <c r="A726" s="5" t="s">
        <v>3</v>
      </c>
      <c r="B726" s="17" t="s">
        <v>308</v>
      </c>
      <c r="C726" s="10" t="s">
        <v>309</v>
      </c>
      <c r="D726" s="18">
        <v>290918.25</v>
      </c>
    </row>
    <row r="727">
      <c r="A727" s="5" t="s">
        <v>3</v>
      </c>
      <c r="B727" s="17" t="s">
        <v>41</v>
      </c>
      <c r="C727" s="10" t="s">
        <v>42</v>
      </c>
      <c r="D727" s="18">
        <v>654891.32</v>
      </c>
    </row>
    <row r="728">
      <c r="A728" s="5" t="s">
        <v>3</v>
      </c>
      <c r="B728" s="17" t="s">
        <v>45</v>
      </c>
      <c r="C728" s="10" t="s">
        <v>46</v>
      </c>
      <c r="D728" s="18">
        <v>906233.4</v>
      </c>
    </row>
    <row r="729">
      <c r="A729" s="5" t="s">
        <v>3</v>
      </c>
      <c r="B729" s="17" t="s">
        <v>117</v>
      </c>
      <c r="C729" s="10" t="s">
        <v>118</v>
      </c>
      <c r="D729" s="18">
        <v>205276.0</v>
      </c>
    </row>
    <row r="730">
      <c r="A730" s="5" t="s">
        <v>3</v>
      </c>
      <c r="B730" s="17" t="s">
        <v>49</v>
      </c>
      <c r="C730" s="10" t="s">
        <v>50</v>
      </c>
      <c r="D730" s="18">
        <v>381471.66</v>
      </c>
    </row>
    <row r="731">
      <c r="A731" s="5" t="s">
        <v>3</v>
      </c>
      <c r="B731" s="17" t="s">
        <v>54</v>
      </c>
      <c r="C731" s="10" t="s">
        <v>55</v>
      </c>
      <c r="D731" s="18">
        <v>763744.32</v>
      </c>
    </row>
    <row r="732">
      <c r="A732" s="5" t="s">
        <v>3</v>
      </c>
      <c r="B732" s="17" t="s">
        <v>59</v>
      </c>
      <c r="C732" s="10" t="s">
        <v>60</v>
      </c>
      <c r="D732" s="18">
        <v>398531.7</v>
      </c>
    </row>
    <row r="733">
      <c r="A733" s="5" t="s">
        <v>3</v>
      </c>
      <c r="B733" s="17" t="s">
        <v>61</v>
      </c>
      <c r="C733" s="10" t="s">
        <v>62</v>
      </c>
      <c r="D733" s="18">
        <v>110605.87</v>
      </c>
    </row>
    <row r="734">
      <c r="A734" s="5" t="s">
        <v>3</v>
      </c>
      <c r="B734" s="17" t="s">
        <v>119</v>
      </c>
      <c r="C734" s="10" t="s">
        <v>120</v>
      </c>
      <c r="D734" s="18">
        <v>505936.8</v>
      </c>
    </row>
    <row r="735">
      <c r="A735" s="5" t="s">
        <v>3</v>
      </c>
      <c r="B735" s="17" t="s">
        <v>160</v>
      </c>
      <c r="C735" s="10" t="s">
        <v>161</v>
      </c>
      <c r="D735" s="18">
        <v>264450.0</v>
      </c>
    </row>
    <row r="736">
      <c r="A736" s="5" t="s">
        <v>3</v>
      </c>
      <c r="B736" s="17" t="s">
        <v>164</v>
      </c>
      <c r="C736" s="10" t="s">
        <v>165</v>
      </c>
      <c r="D736" s="18">
        <v>173510.16</v>
      </c>
    </row>
    <row r="737">
      <c r="A737" s="5" t="s">
        <v>3</v>
      </c>
      <c r="B737" s="17" t="s">
        <v>166</v>
      </c>
      <c r="C737" s="10" t="s">
        <v>167</v>
      </c>
      <c r="D737" s="18">
        <v>249110.55</v>
      </c>
    </row>
    <row r="738">
      <c r="A738" s="5" t="s">
        <v>3</v>
      </c>
      <c r="B738" s="17" t="s">
        <v>65</v>
      </c>
      <c r="C738" s="10" t="s">
        <v>66</v>
      </c>
      <c r="D738" s="18">
        <v>319920.0</v>
      </c>
    </row>
    <row r="739">
      <c r="A739" s="5" t="s">
        <v>3</v>
      </c>
      <c r="B739" s="17" t="s">
        <v>170</v>
      </c>
      <c r="C739" s="10" t="s">
        <v>171</v>
      </c>
      <c r="D739" s="18">
        <v>50400.0</v>
      </c>
    </row>
    <row r="740">
      <c r="A740" s="5" t="s">
        <v>3</v>
      </c>
      <c r="B740" s="17" t="s">
        <v>67</v>
      </c>
      <c r="C740" s="10" t="s">
        <v>68</v>
      </c>
      <c r="D740" s="18">
        <v>218502.45</v>
      </c>
    </row>
    <row r="741">
      <c r="A741" s="5" t="s">
        <v>3</v>
      </c>
      <c r="B741" s="17" t="s">
        <v>176</v>
      </c>
      <c r="C741" s="10" t="s">
        <v>177</v>
      </c>
      <c r="D741" s="18">
        <v>72325.0</v>
      </c>
    </row>
    <row r="742">
      <c r="A742" s="5" t="s">
        <v>3</v>
      </c>
      <c r="B742" s="17" t="s">
        <v>178</v>
      </c>
      <c r="C742" s="10" t="s">
        <v>179</v>
      </c>
      <c r="D742" s="18">
        <v>263196.46</v>
      </c>
    </row>
    <row r="743">
      <c r="A743" s="5" t="s">
        <v>3</v>
      </c>
      <c r="B743" s="17" t="s">
        <v>69</v>
      </c>
      <c r="C743" s="10" t="s">
        <v>70</v>
      </c>
      <c r="D743" s="18">
        <v>495299.0</v>
      </c>
    </row>
    <row r="744">
      <c r="A744" s="5" t="s">
        <v>3</v>
      </c>
      <c r="B744" s="17" t="s">
        <v>315</v>
      </c>
      <c r="C744" s="10" t="s">
        <v>70</v>
      </c>
      <c r="D744" s="18">
        <v>359190.0</v>
      </c>
    </row>
    <row r="745">
      <c r="A745" s="5" t="s">
        <v>3</v>
      </c>
      <c r="B745" s="17" t="s">
        <v>180</v>
      </c>
      <c r="C745" s="10" t="s">
        <v>181</v>
      </c>
      <c r="D745" s="18">
        <v>127455.9</v>
      </c>
    </row>
    <row r="746">
      <c r="A746" s="5" t="s">
        <v>3</v>
      </c>
      <c r="B746" s="17" t="s">
        <v>184</v>
      </c>
      <c r="C746" s="10" t="s">
        <v>185</v>
      </c>
      <c r="D746" s="18">
        <v>127718.76</v>
      </c>
    </row>
    <row r="747">
      <c r="A747" s="5" t="s">
        <v>3</v>
      </c>
      <c r="B747" s="17" t="s">
        <v>71</v>
      </c>
      <c r="C747" s="10" t="s">
        <v>72</v>
      </c>
      <c r="D747" s="18">
        <v>982450.0</v>
      </c>
    </row>
    <row r="748">
      <c r="A748" s="5" t="s">
        <v>3</v>
      </c>
      <c r="B748" s="17" t="s">
        <v>192</v>
      </c>
      <c r="C748" s="10" t="s">
        <v>193</v>
      </c>
      <c r="D748" s="18">
        <v>255262.2</v>
      </c>
    </row>
    <row r="749">
      <c r="A749" s="5" t="s">
        <v>3</v>
      </c>
      <c r="B749" s="17" t="s">
        <v>121</v>
      </c>
      <c r="C749" s="10" t="s">
        <v>122</v>
      </c>
      <c r="D749" s="18">
        <v>350523.0</v>
      </c>
    </row>
    <row r="750">
      <c r="A750" s="5" t="s">
        <v>3</v>
      </c>
      <c r="B750" s="17" t="s">
        <v>73</v>
      </c>
      <c r="C750" s="10" t="s">
        <v>74</v>
      </c>
      <c r="D750" s="18">
        <v>1360632.0</v>
      </c>
    </row>
    <row r="751">
      <c r="A751" s="5" t="s">
        <v>3</v>
      </c>
      <c r="B751" s="17" t="s">
        <v>316</v>
      </c>
      <c r="C751" s="10" t="s">
        <v>317</v>
      </c>
      <c r="D751" s="18">
        <v>197538.72</v>
      </c>
    </row>
    <row r="752">
      <c r="A752" s="5" t="s">
        <v>3</v>
      </c>
      <c r="B752" s="17" t="s">
        <v>123</v>
      </c>
      <c r="C752" s="10" t="s">
        <v>124</v>
      </c>
      <c r="D752" s="18">
        <v>39699.0</v>
      </c>
    </row>
    <row r="753">
      <c r="A753" s="5" t="s">
        <v>3</v>
      </c>
      <c r="B753" s="17" t="s">
        <v>75</v>
      </c>
      <c r="C753" s="10" t="s">
        <v>76</v>
      </c>
      <c r="D753" s="18">
        <v>558419.94</v>
      </c>
    </row>
    <row r="754">
      <c r="A754" s="5" t="s">
        <v>3</v>
      </c>
      <c r="B754" s="17" t="s">
        <v>199</v>
      </c>
      <c r="C754" s="10" t="s">
        <v>200</v>
      </c>
      <c r="D754" s="18">
        <v>78707.88</v>
      </c>
    </row>
    <row r="755">
      <c r="A755" s="5" t="s">
        <v>3</v>
      </c>
      <c r="B755" s="17" t="s">
        <v>201</v>
      </c>
      <c r="C755" s="10" t="s">
        <v>202</v>
      </c>
      <c r="D755" s="18">
        <v>632768.58</v>
      </c>
    </row>
    <row r="756">
      <c r="A756" s="5" t="s">
        <v>3</v>
      </c>
      <c r="B756" s="17" t="s">
        <v>203</v>
      </c>
      <c r="C756" s="10" t="s">
        <v>204</v>
      </c>
      <c r="D756" s="18">
        <v>106634.48</v>
      </c>
    </row>
    <row r="757">
      <c r="A757" s="5" t="s">
        <v>3</v>
      </c>
      <c r="B757" s="17" t="s">
        <v>77</v>
      </c>
      <c r="C757" s="10" t="s">
        <v>78</v>
      </c>
      <c r="D757" s="18">
        <v>289172.0</v>
      </c>
    </row>
    <row r="758">
      <c r="A758" s="5" t="s">
        <v>3</v>
      </c>
      <c r="B758" s="17" t="s">
        <v>130</v>
      </c>
      <c r="C758" s="10" t="s">
        <v>131</v>
      </c>
      <c r="D758" s="18">
        <v>1930850.94</v>
      </c>
    </row>
    <row r="759">
      <c r="A759" s="5" t="s">
        <v>3</v>
      </c>
      <c r="B759" s="17" t="s">
        <v>132</v>
      </c>
      <c r="C759" s="10" t="s">
        <v>133</v>
      </c>
      <c r="D759" s="18">
        <v>3333404.16</v>
      </c>
    </row>
    <row r="760">
      <c r="A760" s="5" t="s">
        <v>3</v>
      </c>
      <c r="B760" s="17" t="s">
        <v>79</v>
      </c>
      <c r="C760" s="10" t="s">
        <v>6</v>
      </c>
      <c r="D760" s="18">
        <v>1596493.99</v>
      </c>
    </row>
    <row r="761">
      <c r="A761" s="5" t="s">
        <v>3</v>
      </c>
      <c r="B761" s="17" t="s">
        <v>125</v>
      </c>
      <c r="C761" s="10" t="s">
        <v>126</v>
      </c>
      <c r="D761" s="18">
        <v>531297.75</v>
      </c>
    </row>
    <row r="762">
      <c r="A762" s="5" t="s">
        <v>3</v>
      </c>
      <c r="B762" s="17" t="s">
        <v>80</v>
      </c>
      <c r="C762" s="10" t="s">
        <v>81</v>
      </c>
      <c r="D762" s="18">
        <v>1467290.1</v>
      </c>
    </row>
    <row r="763">
      <c r="A763" s="5" t="s">
        <v>3</v>
      </c>
      <c r="B763" s="17" t="s">
        <v>82</v>
      </c>
      <c r="C763" s="10" t="s">
        <v>83</v>
      </c>
      <c r="D763" s="18">
        <v>1093950.0</v>
      </c>
    </row>
    <row r="764">
      <c r="A764" s="5" t="s">
        <v>3</v>
      </c>
      <c r="B764" s="17" t="s">
        <v>84</v>
      </c>
      <c r="C764" s="10" t="s">
        <v>85</v>
      </c>
      <c r="D764" s="18">
        <v>218083.11</v>
      </c>
    </row>
    <row r="765">
      <c r="A765" s="5" t="s">
        <v>3</v>
      </c>
      <c r="B765" s="17" t="s">
        <v>86</v>
      </c>
      <c r="C765" s="10" t="s">
        <v>87</v>
      </c>
      <c r="D765" s="18">
        <v>108935.77</v>
      </c>
    </row>
    <row r="766">
      <c r="A766" s="5" t="s">
        <v>3</v>
      </c>
      <c r="B766" s="17" t="s">
        <v>88</v>
      </c>
      <c r="C766" s="10" t="s">
        <v>89</v>
      </c>
      <c r="D766" s="18">
        <v>273108.0</v>
      </c>
    </row>
    <row r="767">
      <c r="A767" s="5" t="s">
        <v>3</v>
      </c>
      <c r="B767" s="17" t="s">
        <v>92</v>
      </c>
      <c r="C767" s="10" t="s">
        <v>93</v>
      </c>
      <c r="D767" s="18">
        <v>334612.74</v>
      </c>
    </row>
    <row r="768">
      <c r="A768" s="5" t="s">
        <v>3</v>
      </c>
      <c r="B768" s="17" t="s">
        <v>94</v>
      </c>
      <c r="C768" s="10" t="s">
        <v>95</v>
      </c>
      <c r="D768" s="18">
        <v>2973805.48</v>
      </c>
    </row>
    <row r="769">
      <c r="A769" s="5" t="s">
        <v>3</v>
      </c>
      <c r="B769" s="17" t="s">
        <v>127</v>
      </c>
      <c r="C769" s="10" t="s">
        <v>95</v>
      </c>
      <c r="D769" s="18">
        <v>4454460.0</v>
      </c>
    </row>
    <row r="770">
      <c r="A770" s="5" t="s">
        <v>3</v>
      </c>
      <c r="B770" s="17" t="s">
        <v>246</v>
      </c>
      <c r="C770" s="10" t="s">
        <v>247</v>
      </c>
      <c r="D770" s="18">
        <v>306889.36</v>
      </c>
    </row>
    <row r="771">
      <c r="A771" s="5" t="s">
        <v>3</v>
      </c>
      <c r="B771" s="17" t="s">
        <v>248</v>
      </c>
      <c r="C771" s="10" t="s">
        <v>249</v>
      </c>
      <c r="D771" s="18">
        <v>1100528.64</v>
      </c>
    </row>
    <row r="772">
      <c r="A772" s="5" t="s">
        <v>3</v>
      </c>
      <c r="B772" s="17" t="s">
        <v>96</v>
      </c>
      <c r="C772" s="10" t="s">
        <v>97</v>
      </c>
      <c r="D772" s="18">
        <v>1051948.23</v>
      </c>
    </row>
    <row r="773">
      <c r="A773" s="5" t="s">
        <v>3</v>
      </c>
      <c r="B773" s="17" t="s">
        <v>98</v>
      </c>
      <c r="C773" s="10" t="s">
        <v>99</v>
      </c>
      <c r="D773" s="18">
        <v>556651.68</v>
      </c>
    </row>
    <row r="774">
      <c r="A774" s="5" t="s">
        <v>3</v>
      </c>
      <c r="B774" s="17" t="s">
        <v>100</v>
      </c>
      <c r="C774" s="10" t="s">
        <v>101</v>
      </c>
      <c r="D774" s="18">
        <v>741630.96</v>
      </c>
    </row>
    <row r="775">
      <c r="A775" s="5" t="s">
        <v>3</v>
      </c>
      <c r="B775" s="17" t="s">
        <v>256</v>
      </c>
      <c r="C775" s="10" t="s">
        <v>257</v>
      </c>
      <c r="D775" s="5">
        <v>0.0</v>
      </c>
    </row>
    <row r="776">
      <c r="A776" s="5" t="s">
        <v>3</v>
      </c>
      <c r="B776" s="17" t="s">
        <v>102</v>
      </c>
      <c r="C776" s="10" t="s">
        <v>103</v>
      </c>
      <c r="D776" s="18">
        <v>1332141.96</v>
      </c>
    </row>
    <row r="777">
      <c r="A777" s="5" t="s">
        <v>3</v>
      </c>
      <c r="B777" s="17" t="s">
        <v>270</v>
      </c>
      <c r="C777" s="10" t="s">
        <v>271</v>
      </c>
      <c r="D777" s="18">
        <v>528456.0</v>
      </c>
    </row>
    <row r="778">
      <c r="A778" s="5" t="s">
        <v>3</v>
      </c>
      <c r="B778" s="17" t="s">
        <v>272</v>
      </c>
      <c r="C778" s="10" t="s">
        <v>273</v>
      </c>
      <c r="D778" s="18">
        <v>193056.0</v>
      </c>
    </row>
    <row r="779">
      <c r="A779" s="5" t="s">
        <v>3</v>
      </c>
      <c r="B779" s="17" t="s">
        <v>104</v>
      </c>
      <c r="C779" s="10" t="s">
        <v>105</v>
      </c>
      <c r="D779" s="18">
        <v>780038.56</v>
      </c>
    </row>
    <row r="780">
      <c r="A780" s="5" t="s">
        <v>3</v>
      </c>
      <c r="B780" s="17" t="s">
        <v>128</v>
      </c>
      <c r="C780" s="10" t="s">
        <v>129</v>
      </c>
      <c r="D780" s="18">
        <v>76210.8</v>
      </c>
    </row>
    <row r="781">
      <c r="A781" s="5" t="s">
        <v>3</v>
      </c>
      <c r="B781" s="17" t="s">
        <v>106</v>
      </c>
      <c r="C781" s="10" t="s">
        <v>107</v>
      </c>
      <c r="D781" s="18">
        <v>8451804.0</v>
      </c>
    </row>
    <row r="782">
      <c r="A782" s="5" t="s">
        <v>3</v>
      </c>
      <c r="B782" s="17" t="s">
        <v>332</v>
      </c>
      <c r="C782" s="10" t="s">
        <v>333</v>
      </c>
      <c r="D782" s="18">
        <v>514721.66</v>
      </c>
    </row>
    <row r="783">
      <c r="A783" s="5" t="s">
        <v>3</v>
      </c>
      <c r="B783" s="17" t="s">
        <v>108</v>
      </c>
      <c r="C783" s="10" t="s">
        <v>109</v>
      </c>
      <c r="D783" s="18">
        <v>366196.8</v>
      </c>
    </row>
    <row r="784">
      <c r="A784" s="5" t="s">
        <v>3</v>
      </c>
      <c r="B784" s="17" t="s">
        <v>110</v>
      </c>
      <c r="C784" s="10" t="s">
        <v>111</v>
      </c>
      <c r="D784" s="18">
        <v>1405488.0</v>
      </c>
    </row>
    <row r="785">
      <c r="A785" s="5" t="s">
        <v>3</v>
      </c>
      <c r="B785" s="17" t="s">
        <v>19</v>
      </c>
      <c r="C785" s="10" t="s">
        <v>20</v>
      </c>
      <c r="D785" s="18">
        <v>179000.64</v>
      </c>
    </row>
    <row r="786">
      <c r="A786" s="5" t="s">
        <v>3</v>
      </c>
      <c r="B786" s="17" t="s">
        <v>15</v>
      </c>
      <c r="C786" s="10" t="s">
        <v>16</v>
      </c>
      <c r="D786" s="18">
        <v>94248.0</v>
      </c>
    </row>
    <row r="787">
      <c r="A787" s="5" t="s">
        <v>3</v>
      </c>
      <c r="B787" s="17" t="s">
        <v>308</v>
      </c>
      <c r="C787" s="10" t="s">
        <v>309</v>
      </c>
      <c r="D787" s="18">
        <v>85833.75</v>
      </c>
    </row>
    <row r="788">
      <c r="A788" s="5" t="s">
        <v>3</v>
      </c>
      <c r="B788" s="17" t="s">
        <v>41</v>
      </c>
      <c r="C788" s="10" t="s">
        <v>42</v>
      </c>
      <c r="D788" s="18">
        <v>106836.68</v>
      </c>
    </row>
    <row r="789">
      <c r="A789" s="5" t="s">
        <v>3</v>
      </c>
      <c r="B789" s="17" t="s">
        <v>117</v>
      </c>
      <c r="C789" s="10" t="s">
        <v>118</v>
      </c>
      <c r="D789" s="18">
        <v>152570.0</v>
      </c>
    </row>
    <row r="790">
      <c r="A790" s="5" t="s">
        <v>3</v>
      </c>
      <c r="B790" s="17" t="s">
        <v>49</v>
      </c>
      <c r="C790" s="10" t="s">
        <v>50</v>
      </c>
      <c r="D790" s="18">
        <v>20954.16</v>
      </c>
    </row>
    <row r="791">
      <c r="A791" s="5" t="s">
        <v>3</v>
      </c>
      <c r="B791" s="17" t="s">
        <v>54</v>
      </c>
      <c r="C791" s="10" t="s">
        <v>55</v>
      </c>
      <c r="D791" s="18">
        <v>106645.68</v>
      </c>
    </row>
    <row r="792">
      <c r="A792" s="5" t="s">
        <v>3</v>
      </c>
      <c r="B792" s="17" t="s">
        <v>59</v>
      </c>
      <c r="C792" s="10" t="s">
        <v>60</v>
      </c>
      <c r="D792" s="18">
        <v>398208.3</v>
      </c>
    </row>
    <row r="793">
      <c r="A793" s="5" t="s">
        <v>3</v>
      </c>
      <c r="B793" s="17" t="s">
        <v>61</v>
      </c>
      <c r="C793" s="10" t="s">
        <v>62</v>
      </c>
      <c r="D793" s="18">
        <v>110430.0</v>
      </c>
    </row>
    <row r="794">
      <c r="A794" s="5" t="s">
        <v>3</v>
      </c>
      <c r="B794" s="17" t="s">
        <v>164</v>
      </c>
      <c r="C794" s="10" t="s">
        <v>165</v>
      </c>
      <c r="D794" s="18">
        <v>170403.84</v>
      </c>
    </row>
    <row r="795">
      <c r="A795" s="5" t="s">
        <v>3</v>
      </c>
      <c r="B795" s="17" t="s">
        <v>166</v>
      </c>
      <c r="C795" s="10" t="s">
        <v>167</v>
      </c>
      <c r="D795" s="18">
        <v>244764.45</v>
      </c>
    </row>
    <row r="796">
      <c r="A796" s="5" t="s">
        <v>3</v>
      </c>
      <c r="B796" s="17" t="s">
        <v>170</v>
      </c>
      <c r="C796" s="10" t="s">
        <v>171</v>
      </c>
      <c r="D796" s="18">
        <v>50400.0</v>
      </c>
    </row>
    <row r="797">
      <c r="A797" s="5" t="s">
        <v>3</v>
      </c>
      <c r="B797" s="17" t="s">
        <v>67</v>
      </c>
      <c r="C797" s="10" t="s">
        <v>68</v>
      </c>
      <c r="D797" s="18">
        <v>11051.4</v>
      </c>
    </row>
    <row r="798">
      <c r="A798" s="5" t="s">
        <v>3</v>
      </c>
      <c r="B798" s="17" t="s">
        <v>176</v>
      </c>
      <c r="C798" s="10" t="s">
        <v>177</v>
      </c>
      <c r="D798" s="18">
        <v>36820.0</v>
      </c>
    </row>
    <row r="799">
      <c r="A799" s="5" t="s">
        <v>3</v>
      </c>
      <c r="B799" s="17" t="s">
        <v>178</v>
      </c>
      <c r="C799" s="10" t="s">
        <v>179</v>
      </c>
      <c r="D799" s="18">
        <v>262942.0</v>
      </c>
    </row>
    <row r="800">
      <c r="A800" s="5" t="s">
        <v>3</v>
      </c>
      <c r="B800" s="17" t="s">
        <v>180</v>
      </c>
      <c r="C800" s="10" t="s">
        <v>181</v>
      </c>
      <c r="D800" s="18">
        <v>127270.0</v>
      </c>
    </row>
    <row r="801">
      <c r="A801" s="5" t="s">
        <v>3</v>
      </c>
      <c r="B801" s="17" t="s">
        <v>184</v>
      </c>
      <c r="C801" s="10" t="s">
        <v>185</v>
      </c>
      <c r="D801" s="18">
        <v>124962.24</v>
      </c>
    </row>
    <row r="802">
      <c r="A802" s="5" t="s">
        <v>3</v>
      </c>
      <c r="B802" s="17" t="s">
        <v>289</v>
      </c>
      <c r="C802" s="10" t="s">
        <v>290</v>
      </c>
      <c r="D802" s="18">
        <v>275500.0</v>
      </c>
    </row>
    <row r="803">
      <c r="A803" s="5" t="s">
        <v>3</v>
      </c>
      <c r="B803" s="17" t="s">
        <v>192</v>
      </c>
      <c r="C803" s="10" t="s">
        <v>193</v>
      </c>
      <c r="D803" s="18">
        <v>92652.8</v>
      </c>
    </row>
    <row r="804">
      <c r="A804" s="5" t="s">
        <v>3</v>
      </c>
      <c r="B804" s="17" t="s">
        <v>121</v>
      </c>
      <c r="C804" s="10" t="s">
        <v>122</v>
      </c>
      <c r="D804" s="18">
        <v>319634.0</v>
      </c>
    </row>
    <row r="805">
      <c r="A805" s="5" t="s">
        <v>3</v>
      </c>
      <c r="B805" s="17" t="s">
        <v>73</v>
      </c>
      <c r="C805" s="10" t="s">
        <v>74</v>
      </c>
      <c r="D805" s="18">
        <v>22428.0</v>
      </c>
    </row>
    <row r="806">
      <c r="A806" s="5" t="s">
        <v>3</v>
      </c>
      <c r="B806" s="17" t="s">
        <v>123</v>
      </c>
      <c r="C806" s="10" t="s">
        <v>124</v>
      </c>
      <c r="D806" s="18">
        <v>38496.0</v>
      </c>
    </row>
    <row r="807">
      <c r="A807" s="5" t="s">
        <v>3</v>
      </c>
      <c r="B807" s="17" t="s">
        <v>75</v>
      </c>
      <c r="C807" s="10" t="s">
        <v>76</v>
      </c>
      <c r="D807" s="18">
        <v>17610.06</v>
      </c>
    </row>
    <row r="808">
      <c r="A808" s="5" t="s">
        <v>3</v>
      </c>
      <c r="B808" s="17" t="s">
        <v>199</v>
      </c>
      <c r="C808" s="10" t="s">
        <v>200</v>
      </c>
      <c r="D808" s="18">
        <v>3876.12</v>
      </c>
    </row>
    <row r="809">
      <c r="A809" s="5" t="s">
        <v>3</v>
      </c>
      <c r="B809" s="17" t="s">
        <v>201</v>
      </c>
      <c r="C809" s="10" t="s">
        <v>202</v>
      </c>
      <c r="D809" s="18">
        <v>1965.42</v>
      </c>
    </row>
    <row r="810">
      <c r="A810" s="5" t="s">
        <v>3</v>
      </c>
      <c r="B810" s="17" t="s">
        <v>203</v>
      </c>
      <c r="C810" s="10" t="s">
        <v>204</v>
      </c>
      <c r="D810" s="18">
        <v>33502.52</v>
      </c>
    </row>
    <row r="811">
      <c r="A811" s="5" t="s">
        <v>3</v>
      </c>
      <c r="B811" s="17" t="s">
        <v>77</v>
      </c>
      <c r="C811" s="10" t="s">
        <v>78</v>
      </c>
      <c r="D811" s="18">
        <v>82668.0</v>
      </c>
    </row>
    <row r="812">
      <c r="A812" s="5" t="s">
        <v>3</v>
      </c>
      <c r="B812" s="17" t="s">
        <v>132</v>
      </c>
      <c r="C812" s="10" t="s">
        <v>133</v>
      </c>
      <c r="D812" s="18">
        <v>1958238.72</v>
      </c>
    </row>
    <row r="813">
      <c r="A813" s="5" t="s">
        <v>3</v>
      </c>
      <c r="B813" s="17" t="s">
        <v>79</v>
      </c>
      <c r="C813" s="10" t="s">
        <v>6</v>
      </c>
      <c r="D813" s="18">
        <v>125954.01</v>
      </c>
    </row>
    <row r="814">
      <c r="A814" s="5" t="s">
        <v>3</v>
      </c>
      <c r="B814" s="17" t="s">
        <v>291</v>
      </c>
      <c r="C814" s="10" t="s">
        <v>292</v>
      </c>
      <c r="D814" s="18">
        <v>303534.0</v>
      </c>
    </row>
    <row r="815">
      <c r="A815" s="5" t="s">
        <v>3</v>
      </c>
      <c r="B815" s="17" t="s">
        <v>125</v>
      </c>
      <c r="C815" s="10" t="s">
        <v>126</v>
      </c>
      <c r="D815" s="18">
        <v>418636.75</v>
      </c>
    </row>
    <row r="816">
      <c r="A816" s="5" t="s">
        <v>3</v>
      </c>
      <c r="B816" s="17" t="s">
        <v>82</v>
      </c>
      <c r="C816" s="10" t="s">
        <v>83</v>
      </c>
      <c r="D816" s="18">
        <v>965250.0</v>
      </c>
    </row>
    <row r="817">
      <c r="A817" s="5" t="s">
        <v>3</v>
      </c>
      <c r="B817" s="17" t="s">
        <v>84</v>
      </c>
      <c r="C817" s="10" t="s">
        <v>85</v>
      </c>
      <c r="D817" s="18">
        <v>47728.89</v>
      </c>
    </row>
    <row r="818">
      <c r="A818" s="5" t="s">
        <v>3</v>
      </c>
      <c r="B818" s="17" t="s">
        <v>86</v>
      </c>
      <c r="C818" s="10" t="s">
        <v>87</v>
      </c>
      <c r="D818" s="18">
        <v>106478.23</v>
      </c>
    </row>
    <row r="819">
      <c r="A819" s="5" t="s">
        <v>3</v>
      </c>
      <c r="B819" s="17" t="s">
        <v>92</v>
      </c>
      <c r="C819" s="10" t="s">
        <v>93</v>
      </c>
      <c r="D819" s="18">
        <v>144035.26</v>
      </c>
    </row>
    <row r="820">
      <c r="A820" s="5" t="s">
        <v>3</v>
      </c>
      <c r="B820" s="17" t="s">
        <v>246</v>
      </c>
      <c r="C820" s="10" t="s">
        <v>247</v>
      </c>
      <c r="D820" s="18">
        <v>15702.64</v>
      </c>
    </row>
    <row r="821">
      <c r="A821" s="5" t="s">
        <v>3</v>
      </c>
      <c r="B821" s="17" t="s">
        <v>248</v>
      </c>
      <c r="C821" s="10" t="s">
        <v>249</v>
      </c>
      <c r="D821" s="18">
        <v>4815.36</v>
      </c>
    </row>
    <row r="822">
      <c r="A822" s="5" t="s">
        <v>3</v>
      </c>
      <c r="B822" s="17" t="s">
        <v>96</v>
      </c>
      <c r="C822" s="10" t="s">
        <v>97</v>
      </c>
      <c r="D822" s="18">
        <v>96901.53</v>
      </c>
    </row>
    <row r="823">
      <c r="A823" s="5" t="s">
        <v>3</v>
      </c>
      <c r="B823" s="17" t="s">
        <v>98</v>
      </c>
      <c r="C823" s="10" t="s">
        <v>99</v>
      </c>
      <c r="D823" s="18">
        <v>552111.04</v>
      </c>
    </row>
    <row r="824">
      <c r="A824" s="5" t="s">
        <v>3</v>
      </c>
      <c r="B824" s="17" t="s">
        <v>334</v>
      </c>
      <c r="C824" s="10" t="s">
        <v>335</v>
      </c>
      <c r="D824" s="18">
        <v>201450.0</v>
      </c>
    </row>
    <row r="825">
      <c r="A825" s="5" t="s">
        <v>3</v>
      </c>
      <c r="B825" s="17" t="s">
        <v>100</v>
      </c>
      <c r="C825" s="10" t="s">
        <v>101</v>
      </c>
      <c r="D825" s="18">
        <v>154649.04</v>
      </c>
    </row>
    <row r="826">
      <c r="A826" s="5" t="s">
        <v>3</v>
      </c>
      <c r="B826" s="17" t="s">
        <v>114</v>
      </c>
      <c r="C826" s="10" t="s">
        <v>115</v>
      </c>
      <c r="D826" s="18">
        <v>66422.85</v>
      </c>
    </row>
    <row r="827">
      <c r="A827" s="5" t="s">
        <v>3</v>
      </c>
      <c r="B827" s="17" t="s">
        <v>295</v>
      </c>
      <c r="C827" s="10" t="s">
        <v>296</v>
      </c>
      <c r="D827" s="18">
        <v>151262.0</v>
      </c>
    </row>
    <row r="828">
      <c r="A828" s="5" t="s">
        <v>3</v>
      </c>
      <c r="B828" s="17" t="s">
        <v>272</v>
      </c>
      <c r="C828" s="10" t="s">
        <v>273</v>
      </c>
      <c r="D828" s="18">
        <v>193056.0</v>
      </c>
    </row>
    <row r="829">
      <c r="A829" s="5" t="s">
        <v>3</v>
      </c>
      <c r="B829" s="17" t="s">
        <v>104</v>
      </c>
      <c r="C829" s="10" t="s">
        <v>105</v>
      </c>
      <c r="D829" s="18">
        <v>120473.44</v>
      </c>
    </row>
    <row r="830">
      <c r="A830" s="5" t="s">
        <v>3</v>
      </c>
      <c r="B830" s="17" t="s">
        <v>128</v>
      </c>
      <c r="C830" s="10" t="s">
        <v>129</v>
      </c>
      <c r="D830" s="18">
        <v>75645.0</v>
      </c>
    </row>
    <row r="831">
      <c r="A831" s="5" t="s">
        <v>3</v>
      </c>
      <c r="B831" s="17" t="s">
        <v>332</v>
      </c>
      <c r="C831" s="10" t="s">
        <v>333</v>
      </c>
      <c r="D831" s="18">
        <v>432792.34</v>
      </c>
    </row>
    <row r="832">
      <c r="A832" s="5" t="s">
        <v>3</v>
      </c>
      <c r="B832" s="17" t="s">
        <v>108</v>
      </c>
      <c r="C832" s="10" t="s">
        <v>109</v>
      </c>
      <c r="D832" s="18">
        <v>320763.2</v>
      </c>
    </row>
    <row r="833">
      <c r="A833" s="5" t="s">
        <v>3</v>
      </c>
      <c r="B833" s="17" t="s">
        <v>289</v>
      </c>
      <c r="C833" s="10" t="s">
        <v>290</v>
      </c>
      <c r="D833" s="18">
        <v>304000.0</v>
      </c>
    </row>
    <row r="834">
      <c r="A834" s="5" t="s">
        <v>3</v>
      </c>
      <c r="B834" s="17" t="s">
        <v>291</v>
      </c>
      <c r="C834" s="10" t="s">
        <v>292</v>
      </c>
      <c r="D834" s="18">
        <v>305505.0</v>
      </c>
    </row>
    <row r="835">
      <c r="A835" s="5" t="s">
        <v>3</v>
      </c>
      <c r="B835" s="17" t="s">
        <v>334</v>
      </c>
      <c r="C835" s="10" t="s">
        <v>335</v>
      </c>
      <c r="D835" s="18">
        <v>247095.0</v>
      </c>
    </row>
    <row r="836">
      <c r="A836" s="5" t="s">
        <v>3</v>
      </c>
      <c r="B836" s="17" t="s">
        <v>114</v>
      </c>
      <c r="C836" s="10" t="s">
        <v>115</v>
      </c>
      <c r="D836" s="18">
        <v>548022.15</v>
      </c>
    </row>
    <row r="837">
      <c r="A837" s="5" t="s">
        <v>3</v>
      </c>
      <c r="B837" s="17" t="s">
        <v>295</v>
      </c>
      <c r="C837" s="10" t="s">
        <v>296</v>
      </c>
      <c r="D837" s="18">
        <v>151262.0</v>
      </c>
    </row>
    <row r="838">
      <c r="A838" s="5" t="s">
        <v>3</v>
      </c>
      <c r="B838" s="17" t="s">
        <v>63</v>
      </c>
      <c r="C838" s="10" t="s">
        <v>64</v>
      </c>
      <c r="D838" s="18">
        <v>226706.0</v>
      </c>
    </row>
    <row r="839">
      <c r="A839" s="5" t="s">
        <v>3</v>
      </c>
      <c r="B839" s="17" t="s">
        <v>134</v>
      </c>
      <c r="C839" s="10" t="s">
        <v>135</v>
      </c>
      <c r="D839" s="18">
        <v>446641.8</v>
      </c>
    </row>
    <row r="840">
      <c r="A840" s="5" t="s">
        <v>3</v>
      </c>
      <c r="B840" s="17" t="s">
        <v>63</v>
      </c>
      <c r="C840" s="10" t="s">
        <v>64</v>
      </c>
      <c r="D840" s="18">
        <v>238067.6</v>
      </c>
    </row>
    <row r="841">
      <c r="A841" s="5" t="s">
        <v>3</v>
      </c>
      <c r="B841" s="17" t="s">
        <v>90</v>
      </c>
      <c r="C841" s="10" t="s">
        <v>91</v>
      </c>
      <c r="D841" s="18">
        <v>877373.64</v>
      </c>
    </row>
    <row r="842">
      <c r="A842" s="5" t="s">
        <v>3</v>
      </c>
      <c r="B842" s="17" t="s">
        <v>112</v>
      </c>
      <c r="C842" s="10" t="s">
        <v>113</v>
      </c>
      <c r="D842" s="18">
        <v>412960.0</v>
      </c>
    </row>
    <row r="843">
      <c r="A843" s="5" t="s">
        <v>3</v>
      </c>
      <c r="B843" s="17" t="s">
        <v>134</v>
      </c>
      <c r="C843" s="10" t="s">
        <v>135</v>
      </c>
      <c r="D843" s="18">
        <v>31990.2</v>
      </c>
    </row>
    <row r="844">
      <c r="A844" s="5" t="s">
        <v>3</v>
      </c>
      <c r="B844" s="17" t="s">
        <v>90</v>
      </c>
      <c r="C844" s="10" t="s">
        <v>91</v>
      </c>
      <c r="D844" s="18">
        <v>327258.36</v>
      </c>
    </row>
    <row r="845">
      <c r="A845" s="5" t="s">
        <v>39</v>
      </c>
      <c r="B845" s="17" t="s">
        <v>199</v>
      </c>
      <c r="C845" s="10" t="s">
        <v>200</v>
      </c>
      <c r="D845" s="18">
        <v>457808.4</v>
      </c>
    </row>
    <row r="846">
      <c r="A846" s="5" t="s">
        <v>39</v>
      </c>
      <c r="B846" s="17" t="s">
        <v>201</v>
      </c>
      <c r="C846" s="10" t="s">
        <v>202</v>
      </c>
      <c r="D846" s="18">
        <v>9270563.94</v>
      </c>
    </row>
    <row r="847">
      <c r="A847" s="5" t="s">
        <v>39</v>
      </c>
      <c r="B847" s="17" t="s">
        <v>203</v>
      </c>
      <c r="C847" s="10" t="s">
        <v>204</v>
      </c>
      <c r="D847" s="18">
        <v>784995.33</v>
      </c>
    </row>
    <row r="848">
      <c r="A848" s="5" t="s">
        <v>39</v>
      </c>
      <c r="B848" s="17" t="s">
        <v>77</v>
      </c>
      <c r="C848" s="10" t="s">
        <v>78</v>
      </c>
      <c r="D848" s="18">
        <v>3565846.0</v>
      </c>
    </row>
    <row r="849">
      <c r="A849" s="5" t="s">
        <v>39</v>
      </c>
      <c r="B849" s="17" t="s">
        <v>130</v>
      </c>
      <c r="C849" s="10" t="s">
        <v>131</v>
      </c>
      <c r="D849" s="18">
        <v>1.247023736E7</v>
      </c>
    </row>
    <row r="850">
      <c r="A850" s="5" t="s">
        <v>39</v>
      </c>
      <c r="B850" s="17" t="s">
        <v>132</v>
      </c>
      <c r="C850" s="10" t="s">
        <v>133</v>
      </c>
      <c r="D850" s="18">
        <v>3.896342784E7</v>
      </c>
    </row>
    <row r="851">
      <c r="A851" s="5" t="s">
        <v>39</v>
      </c>
      <c r="B851" s="17" t="s">
        <v>79</v>
      </c>
      <c r="C851" s="10" t="s">
        <v>6</v>
      </c>
      <c r="D851" s="18">
        <v>2.03602581E7</v>
      </c>
    </row>
    <row r="852">
      <c r="A852" s="5" t="s">
        <v>39</v>
      </c>
      <c r="B852" s="17" t="s">
        <v>125</v>
      </c>
      <c r="C852" s="10" t="s">
        <v>126</v>
      </c>
      <c r="D852" s="18">
        <v>5583443.0</v>
      </c>
    </row>
    <row r="853">
      <c r="A853" s="5" t="s">
        <v>39</v>
      </c>
      <c r="B853" s="17" t="s">
        <v>80</v>
      </c>
      <c r="C853" s="10" t="s">
        <v>81</v>
      </c>
      <c r="D853" s="18">
        <v>2.183498985E7</v>
      </c>
    </row>
    <row r="854">
      <c r="A854" s="5" t="s">
        <v>39</v>
      </c>
      <c r="B854" s="17" t="s">
        <v>82</v>
      </c>
      <c r="C854" s="10" t="s">
        <v>83</v>
      </c>
      <c r="D854" s="18">
        <v>2.85354927E7</v>
      </c>
    </row>
    <row r="855">
      <c r="A855" s="5" t="s">
        <v>39</v>
      </c>
      <c r="B855" s="17" t="s">
        <v>84</v>
      </c>
      <c r="C855" s="10" t="s">
        <v>85</v>
      </c>
      <c r="D855" s="18">
        <v>1690342.81</v>
      </c>
    </row>
    <row r="856">
      <c r="A856" s="5" t="s">
        <v>39</v>
      </c>
      <c r="B856" s="17" t="s">
        <v>86</v>
      </c>
      <c r="C856" s="10" t="s">
        <v>87</v>
      </c>
      <c r="D856" s="18">
        <v>1853561.62</v>
      </c>
    </row>
    <row r="857">
      <c r="A857" s="5" t="s">
        <v>39</v>
      </c>
      <c r="B857" s="17" t="s">
        <v>88</v>
      </c>
      <c r="C857" s="10" t="s">
        <v>89</v>
      </c>
      <c r="D857" s="18">
        <v>3104389.67</v>
      </c>
    </row>
    <row r="858">
      <c r="A858" s="5" t="s">
        <v>39</v>
      </c>
      <c r="B858" s="17" t="s">
        <v>90</v>
      </c>
      <c r="C858" s="10" t="s">
        <v>91</v>
      </c>
      <c r="D858" s="18">
        <v>7401534.14</v>
      </c>
    </row>
    <row r="859">
      <c r="A859" s="5" t="s">
        <v>39</v>
      </c>
      <c r="B859" s="17" t="s">
        <v>92</v>
      </c>
      <c r="C859" s="10" t="s">
        <v>93</v>
      </c>
      <c r="D859" s="18">
        <v>3378373.16</v>
      </c>
    </row>
    <row r="860">
      <c r="A860" s="5" t="s">
        <v>39</v>
      </c>
      <c r="B860" s="17" t="s">
        <v>94</v>
      </c>
      <c r="C860" s="10" t="s">
        <v>95</v>
      </c>
      <c r="D860" s="18">
        <v>4.963821248E7</v>
      </c>
    </row>
    <row r="861">
      <c r="A861" s="5" t="s">
        <v>39</v>
      </c>
      <c r="B861" s="17" t="s">
        <v>127</v>
      </c>
      <c r="C861" s="10" t="s">
        <v>95</v>
      </c>
      <c r="D861" s="18">
        <v>4.363353072E7</v>
      </c>
    </row>
    <row r="862">
      <c r="A862" s="5" t="s">
        <v>39</v>
      </c>
      <c r="B862" s="17" t="s">
        <v>246</v>
      </c>
      <c r="C862" s="10" t="s">
        <v>247</v>
      </c>
      <c r="D862" s="18">
        <v>1745365.04</v>
      </c>
    </row>
    <row r="863">
      <c r="A863" s="5" t="s">
        <v>39</v>
      </c>
      <c r="B863" s="17" t="s">
        <v>248</v>
      </c>
      <c r="C863" s="10" t="s">
        <v>249</v>
      </c>
      <c r="D863" s="18">
        <v>7890405.12</v>
      </c>
    </row>
    <row r="864">
      <c r="A864" s="5" t="s">
        <v>39</v>
      </c>
      <c r="B864" s="17" t="s">
        <v>96</v>
      </c>
      <c r="C864" s="10" t="s">
        <v>97</v>
      </c>
      <c r="D864" s="18">
        <v>2.431766538E7</v>
      </c>
    </row>
    <row r="865">
      <c r="A865" s="5" t="s">
        <v>39</v>
      </c>
      <c r="B865" s="17" t="s">
        <v>98</v>
      </c>
      <c r="C865" s="10" t="s">
        <v>99</v>
      </c>
      <c r="D865" s="18">
        <v>6048055.52</v>
      </c>
    </row>
    <row r="866">
      <c r="A866" s="5" t="s">
        <v>39</v>
      </c>
      <c r="B866" s="17" t="s">
        <v>100</v>
      </c>
      <c r="C866" s="10" t="s">
        <v>101</v>
      </c>
      <c r="D866" s="18">
        <v>7847175.84</v>
      </c>
    </row>
    <row r="867">
      <c r="A867" s="5" t="s">
        <v>39</v>
      </c>
      <c r="B867" s="17" t="s">
        <v>102</v>
      </c>
      <c r="C867" s="10" t="s">
        <v>103</v>
      </c>
      <c r="D867" s="18">
        <v>1.606331652E7</v>
      </c>
    </row>
    <row r="868">
      <c r="A868" s="5" t="s">
        <v>39</v>
      </c>
      <c r="B868" s="17" t="s">
        <v>270</v>
      </c>
      <c r="C868" s="10" t="s">
        <v>271</v>
      </c>
      <c r="D868" s="18">
        <v>3099408.06</v>
      </c>
    </row>
    <row r="869">
      <c r="A869" s="5" t="s">
        <v>39</v>
      </c>
      <c r="B869" s="17" t="s">
        <v>272</v>
      </c>
      <c r="C869" s="10" t="s">
        <v>273</v>
      </c>
      <c r="D869" s="18">
        <v>8467174.73</v>
      </c>
    </row>
    <row r="870">
      <c r="A870" s="5" t="s">
        <v>39</v>
      </c>
      <c r="B870" s="17" t="s">
        <v>104</v>
      </c>
      <c r="C870" s="10" t="s">
        <v>105</v>
      </c>
      <c r="D870" s="18">
        <v>1.08983352E7</v>
      </c>
    </row>
    <row r="871">
      <c r="A871" s="5" t="s">
        <v>39</v>
      </c>
      <c r="B871" s="17" t="s">
        <v>128</v>
      </c>
      <c r="C871" s="10" t="s">
        <v>129</v>
      </c>
      <c r="D871" s="18">
        <v>1292963.7</v>
      </c>
    </row>
    <row r="872">
      <c r="A872" s="5" t="s">
        <v>39</v>
      </c>
      <c r="B872" s="17" t="s">
        <v>106</v>
      </c>
      <c r="C872" s="10" t="s">
        <v>107</v>
      </c>
      <c r="D872" s="18">
        <v>1.21100124E8</v>
      </c>
    </row>
    <row r="873">
      <c r="A873" s="5" t="s">
        <v>39</v>
      </c>
      <c r="B873" s="17" t="s">
        <v>332</v>
      </c>
      <c r="C873" s="10" t="s">
        <v>333</v>
      </c>
      <c r="D873" s="18">
        <v>9518131.68</v>
      </c>
    </row>
    <row r="874">
      <c r="A874" s="5" t="s">
        <v>39</v>
      </c>
      <c r="B874" s="17" t="s">
        <v>108</v>
      </c>
      <c r="C874" s="10" t="s">
        <v>109</v>
      </c>
      <c r="D874" s="18">
        <v>4143621.2</v>
      </c>
    </row>
    <row r="875">
      <c r="A875" s="5" t="s">
        <v>39</v>
      </c>
      <c r="B875" s="17" t="s">
        <v>110</v>
      </c>
      <c r="C875" s="10" t="s">
        <v>111</v>
      </c>
      <c r="D875" s="18">
        <v>1.201378515E7</v>
      </c>
    </row>
    <row r="876">
      <c r="A876" s="5" t="s">
        <v>39</v>
      </c>
      <c r="B876" s="17" t="s">
        <v>112</v>
      </c>
      <c r="C876" s="10" t="s">
        <v>113</v>
      </c>
      <c r="D876" s="18">
        <v>2512790.4</v>
      </c>
    </row>
    <row r="877">
      <c r="A877" s="5" t="s">
        <v>39</v>
      </c>
      <c r="B877" s="17" t="s">
        <v>75</v>
      </c>
      <c r="C877" s="10" t="s">
        <v>76</v>
      </c>
      <c r="D877" s="18">
        <v>4918528.16</v>
      </c>
    </row>
    <row r="878">
      <c r="A878" s="5" t="s">
        <v>39</v>
      </c>
      <c r="B878" s="17" t="s">
        <v>19</v>
      </c>
      <c r="C878" s="10" t="s">
        <v>20</v>
      </c>
      <c r="D878" s="18">
        <v>1.531148736E7</v>
      </c>
    </row>
    <row r="879">
      <c r="A879" s="5" t="s">
        <v>39</v>
      </c>
      <c r="B879" s="17" t="s">
        <v>15</v>
      </c>
      <c r="C879" s="10" t="s">
        <v>16</v>
      </c>
      <c r="D879" s="18">
        <v>1276903.32</v>
      </c>
    </row>
    <row r="880">
      <c r="A880" s="5" t="s">
        <v>39</v>
      </c>
      <c r="B880" s="17" t="s">
        <v>24</v>
      </c>
      <c r="C880" s="10" t="s">
        <v>25</v>
      </c>
      <c r="D880" s="18">
        <v>4.753839415E7</v>
      </c>
    </row>
    <row r="881">
      <c r="A881" s="5" t="s">
        <v>39</v>
      </c>
      <c r="B881" s="17" t="s">
        <v>29</v>
      </c>
      <c r="C881" s="10" t="s">
        <v>30</v>
      </c>
      <c r="D881" s="18">
        <v>3.080456484E7</v>
      </c>
    </row>
    <row r="882">
      <c r="A882" s="5" t="s">
        <v>39</v>
      </c>
      <c r="B882" s="17" t="s">
        <v>33</v>
      </c>
      <c r="C882" s="10" t="s">
        <v>34</v>
      </c>
      <c r="D882" s="18">
        <v>2.02706222E7</v>
      </c>
    </row>
    <row r="883">
      <c r="A883" s="5" t="s">
        <v>39</v>
      </c>
      <c r="B883" s="17" t="s">
        <v>116</v>
      </c>
      <c r="C883" s="10" t="s">
        <v>34</v>
      </c>
      <c r="D883" s="18">
        <v>2.355574065E7</v>
      </c>
    </row>
    <row r="884">
      <c r="A884" s="5" t="s">
        <v>39</v>
      </c>
      <c r="B884" s="17" t="s">
        <v>37</v>
      </c>
      <c r="C884" s="10" t="s">
        <v>38</v>
      </c>
      <c r="D884" s="18">
        <v>5150673.6</v>
      </c>
    </row>
    <row r="885">
      <c r="A885" s="5" t="s">
        <v>39</v>
      </c>
      <c r="B885" s="17" t="s">
        <v>149</v>
      </c>
      <c r="C885" s="10" t="s">
        <v>150</v>
      </c>
      <c r="D885" s="18">
        <v>2623141.17</v>
      </c>
    </row>
    <row r="886">
      <c r="A886" s="5" t="s">
        <v>39</v>
      </c>
      <c r="B886" s="17" t="s">
        <v>308</v>
      </c>
      <c r="C886" s="10" t="s">
        <v>309</v>
      </c>
      <c r="D886" s="18">
        <v>3713763.75</v>
      </c>
    </row>
    <row r="887">
      <c r="A887" s="5" t="s">
        <v>39</v>
      </c>
      <c r="B887" s="17" t="s">
        <v>41</v>
      </c>
      <c r="C887" s="10" t="s">
        <v>42</v>
      </c>
      <c r="D887" s="18">
        <v>4577357.72</v>
      </c>
    </row>
    <row r="888">
      <c r="A888" s="5" t="s">
        <v>39</v>
      </c>
      <c r="B888" s="17" t="s">
        <v>45</v>
      </c>
      <c r="C888" s="10" t="s">
        <v>46</v>
      </c>
      <c r="D888" s="18">
        <v>5287656.78</v>
      </c>
    </row>
    <row r="889">
      <c r="A889" s="5" t="s">
        <v>39</v>
      </c>
      <c r="B889" s="17" t="s">
        <v>117</v>
      </c>
      <c r="C889" s="10" t="s">
        <v>118</v>
      </c>
      <c r="D889" s="18">
        <v>4779269.12</v>
      </c>
    </row>
    <row r="890">
      <c r="A890" s="5" t="s">
        <v>39</v>
      </c>
      <c r="B890" s="17" t="s">
        <v>49</v>
      </c>
      <c r="C890" s="10" t="s">
        <v>50</v>
      </c>
      <c r="D890" s="18">
        <v>2392894.44</v>
      </c>
    </row>
    <row r="891">
      <c r="A891" s="5" t="s">
        <v>39</v>
      </c>
      <c r="B891" s="17" t="s">
        <v>54</v>
      </c>
      <c r="C891" s="10" t="s">
        <v>55</v>
      </c>
      <c r="D891" s="18">
        <v>6798204.0</v>
      </c>
    </row>
    <row r="892">
      <c r="A892" s="5" t="s">
        <v>39</v>
      </c>
      <c r="B892" s="17" t="s">
        <v>59</v>
      </c>
      <c r="C892" s="10" t="s">
        <v>60</v>
      </c>
      <c r="D892" s="18">
        <v>7642824.0</v>
      </c>
    </row>
    <row r="893">
      <c r="A893" s="5" t="s">
        <v>39</v>
      </c>
      <c r="B893" s="17" t="s">
        <v>61</v>
      </c>
      <c r="C893" s="10" t="s">
        <v>62</v>
      </c>
      <c r="D893" s="18">
        <v>1295020.79</v>
      </c>
    </row>
    <row r="894">
      <c r="A894" s="5" t="s">
        <v>39</v>
      </c>
      <c r="B894" s="17" t="s">
        <v>119</v>
      </c>
      <c r="C894" s="10" t="s">
        <v>120</v>
      </c>
      <c r="D894" s="18">
        <v>3268792.8</v>
      </c>
    </row>
    <row r="895">
      <c r="A895" s="5" t="s">
        <v>39</v>
      </c>
      <c r="B895" s="17" t="s">
        <v>63</v>
      </c>
      <c r="C895" s="10" t="s">
        <v>64</v>
      </c>
      <c r="D895" s="18">
        <v>2793317.74</v>
      </c>
    </row>
    <row r="896">
      <c r="A896" s="5" t="s">
        <v>39</v>
      </c>
      <c r="B896" s="17" t="s">
        <v>160</v>
      </c>
      <c r="C896" s="10" t="s">
        <v>161</v>
      </c>
      <c r="D896" s="18">
        <v>6179970.75</v>
      </c>
    </row>
    <row r="897">
      <c r="A897" s="5" t="s">
        <v>39</v>
      </c>
      <c r="B897" s="17" t="s">
        <v>164</v>
      </c>
      <c r="C897" s="10" t="s">
        <v>165</v>
      </c>
      <c r="D897" s="18">
        <v>3130874.72</v>
      </c>
    </row>
    <row r="898">
      <c r="A898" s="5" t="s">
        <v>39</v>
      </c>
      <c r="B898" s="17" t="s">
        <v>166</v>
      </c>
      <c r="C898" s="10" t="s">
        <v>167</v>
      </c>
      <c r="D898" s="18">
        <v>2849461.2</v>
      </c>
    </row>
    <row r="899">
      <c r="A899" s="5" t="s">
        <v>39</v>
      </c>
      <c r="B899" s="17" t="s">
        <v>65</v>
      </c>
      <c r="C899" s="10" t="s">
        <v>66</v>
      </c>
      <c r="D899" s="18">
        <v>3284969.52</v>
      </c>
    </row>
    <row r="900">
      <c r="A900" s="5" t="s">
        <v>39</v>
      </c>
      <c r="B900" s="17" t="s">
        <v>170</v>
      </c>
      <c r="C900" s="10" t="s">
        <v>171</v>
      </c>
      <c r="D900" s="18">
        <v>687312.0</v>
      </c>
    </row>
    <row r="901">
      <c r="A901" s="5" t="s">
        <v>39</v>
      </c>
      <c r="B901" s="17" t="s">
        <v>67</v>
      </c>
      <c r="C901" s="10" t="s">
        <v>68</v>
      </c>
      <c r="D901" s="18">
        <v>1343643.45</v>
      </c>
    </row>
    <row r="902">
      <c r="A902" s="5" t="s">
        <v>39</v>
      </c>
      <c r="B902" s="17" t="s">
        <v>176</v>
      </c>
      <c r="C902" s="10" t="s">
        <v>177</v>
      </c>
      <c r="D902" s="18">
        <v>1021886.5</v>
      </c>
    </row>
    <row r="903">
      <c r="A903" s="5" t="s">
        <v>39</v>
      </c>
      <c r="B903" s="17" t="s">
        <v>178</v>
      </c>
      <c r="C903" s="10" t="s">
        <v>179</v>
      </c>
      <c r="D903" s="18">
        <v>4640629.43</v>
      </c>
    </row>
    <row r="904">
      <c r="A904" s="5" t="s">
        <v>39</v>
      </c>
      <c r="B904" s="17" t="s">
        <v>69</v>
      </c>
      <c r="C904" s="10" t="s">
        <v>70</v>
      </c>
      <c r="D904" s="18">
        <v>2891887.67</v>
      </c>
    </row>
    <row r="905">
      <c r="A905" s="5" t="s">
        <v>39</v>
      </c>
      <c r="B905" s="17" t="s">
        <v>315</v>
      </c>
      <c r="C905" s="10" t="s">
        <v>70</v>
      </c>
      <c r="D905" s="18">
        <v>2617604.8</v>
      </c>
    </row>
    <row r="906">
      <c r="A906" s="5" t="s">
        <v>39</v>
      </c>
      <c r="B906" s="17" t="s">
        <v>180</v>
      </c>
      <c r="C906" s="10" t="s">
        <v>181</v>
      </c>
      <c r="D906" s="18">
        <v>1483188.85</v>
      </c>
    </row>
    <row r="907">
      <c r="A907" s="5" t="s">
        <v>39</v>
      </c>
      <c r="B907" s="17" t="s">
        <v>184</v>
      </c>
      <c r="C907" s="10" t="s">
        <v>185</v>
      </c>
      <c r="D907" s="18">
        <v>2407201.77</v>
      </c>
    </row>
    <row r="908">
      <c r="A908" s="5" t="s">
        <v>39</v>
      </c>
      <c r="B908" s="17" t="s">
        <v>29</v>
      </c>
      <c r="C908" s="10" t="s">
        <v>30</v>
      </c>
      <c r="D908" s="18">
        <v>1.8445404E7</v>
      </c>
    </row>
    <row r="909">
      <c r="A909" s="5" t="s">
        <v>39</v>
      </c>
      <c r="B909" s="17" t="s">
        <v>180</v>
      </c>
      <c r="C909" s="10" t="s">
        <v>181</v>
      </c>
      <c r="D909" s="18">
        <v>4442759.75</v>
      </c>
    </row>
    <row r="910">
      <c r="A910" s="5" t="s">
        <v>39</v>
      </c>
      <c r="B910" s="17" t="s">
        <v>108</v>
      </c>
      <c r="C910" s="10" t="s">
        <v>109</v>
      </c>
      <c r="D910" s="18">
        <v>1.18641092E7</v>
      </c>
    </row>
    <row r="911">
      <c r="A911" s="5" t="s">
        <v>39</v>
      </c>
      <c r="B911" s="17" t="s">
        <v>315</v>
      </c>
      <c r="C911" s="10" t="s">
        <v>70</v>
      </c>
      <c r="D911" s="18">
        <v>5678272.0</v>
      </c>
    </row>
    <row r="912">
      <c r="A912" s="5" t="s">
        <v>39</v>
      </c>
      <c r="B912" s="17" t="s">
        <v>86</v>
      </c>
      <c r="C912" s="10" t="s">
        <v>87</v>
      </c>
      <c r="D912" s="18">
        <v>3179677.51</v>
      </c>
    </row>
    <row r="913">
      <c r="A913" s="5" t="s">
        <v>39</v>
      </c>
      <c r="B913" s="17" t="s">
        <v>110</v>
      </c>
      <c r="C913" s="10" t="s">
        <v>111</v>
      </c>
      <c r="D913" s="18">
        <v>2.044637851E7</v>
      </c>
    </row>
    <row r="914">
      <c r="A914" s="5" t="s">
        <v>39</v>
      </c>
      <c r="B914" s="17" t="s">
        <v>79</v>
      </c>
      <c r="C914" s="10" t="s">
        <v>6</v>
      </c>
      <c r="D914" s="18">
        <v>1.972556677E7</v>
      </c>
    </row>
    <row r="915">
      <c r="A915" s="5" t="s">
        <v>39</v>
      </c>
      <c r="B915" s="17" t="s">
        <v>201</v>
      </c>
      <c r="C915" s="10" t="s">
        <v>202</v>
      </c>
      <c r="D915" s="18">
        <v>5511843.18</v>
      </c>
    </row>
    <row r="916">
      <c r="A916" s="5" t="s">
        <v>39</v>
      </c>
      <c r="B916" s="17" t="s">
        <v>149</v>
      </c>
      <c r="C916" s="10" t="s">
        <v>150</v>
      </c>
      <c r="D916" s="18">
        <v>1285172.2</v>
      </c>
    </row>
    <row r="917">
      <c r="A917" s="5" t="s">
        <v>39</v>
      </c>
      <c r="B917" s="17" t="s">
        <v>61</v>
      </c>
      <c r="C917" s="10" t="s">
        <v>62</v>
      </c>
      <c r="D917" s="18">
        <v>3854747.29</v>
      </c>
    </row>
    <row r="918">
      <c r="A918" s="5" t="s">
        <v>39</v>
      </c>
      <c r="B918" s="17" t="s">
        <v>77</v>
      </c>
      <c r="C918" s="10" t="s">
        <v>78</v>
      </c>
      <c r="D918" s="18">
        <v>5062551.8</v>
      </c>
    </row>
    <row r="919">
      <c r="A919" s="5" t="s">
        <v>39</v>
      </c>
      <c r="B919" s="17" t="s">
        <v>82</v>
      </c>
      <c r="C919" s="10" t="s">
        <v>83</v>
      </c>
      <c r="D919" s="18">
        <v>1.94124645E7</v>
      </c>
    </row>
    <row r="920">
      <c r="A920" s="5" t="s">
        <v>39</v>
      </c>
      <c r="B920" s="17" t="s">
        <v>49</v>
      </c>
      <c r="C920" s="10" t="s">
        <v>50</v>
      </c>
      <c r="D920" s="18">
        <v>6920984.43</v>
      </c>
    </row>
    <row r="921">
      <c r="A921" s="5" t="s">
        <v>39</v>
      </c>
      <c r="B921" s="17" t="s">
        <v>63</v>
      </c>
      <c r="C921" s="10" t="s">
        <v>64</v>
      </c>
      <c r="D921" s="18">
        <v>8039673.3</v>
      </c>
    </row>
    <row r="922">
      <c r="A922" s="5" t="s">
        <v>39</v>
      </c>
      <c r="B922" s="17" t="s">
        <v>184</v>
      </c>
      <c r="C922" s="10" t="s">
        <v>185</v>
      </c>
      <c r="D922" s="18">
        <v>3469345.47</v>
      </c>
    </row>
    <row r="923">
      <c r="A923" s="5" t="s">
        <v>39</v>
      </c>
      <c r="B923" s="17" t="s">
        <v>73</v>
      </c>
      <c r="C923" s="10" t="s">
        <v>74</v>
      </c>
      <c r="D923" s="18">
        <v>1744400.0</v>
      </c>
    </row>
    <row r="924">
      <c r="A924" s="5" t="s">
        <v>39</v>
      </c>
      <c r="B924" s="17" t="s">
        <v>128</v>
      </c>
      <c r="C924" s="10" t="s">
        <v>129</v>
      </c>
      <c r="D924" s="18">
        <v>2264380.8</v>
      </c>
    </row>
    <row r="925">
      <c r="A925" s="5" t="s">
        <v>39</v>
      </c>
      <c r="B925" s="17" t="s">
        <v>84</v>
      </c>
      <c r="C925" s="10" t="s">
        <v>85</v>
      </c>
      <c r="D925" s="18">
        <v>4516979.8</v>
      </c>
    </row>
    <row r="926">
      <c r="A926" s="5" t="s">
        <v>39</v>
      </c>
      <c r="B926" s="17" t="s">
        <v>15</v>
      </c>
      <c r="C926" s="10" t="s">
        <v>16</v>
      </c>
      <c r="D926" s="18">
        <v>3827040.0</v>
      </c>
    </row>
    <row r="927">
      <c r="A927" s="5" t="s">
        <v>39</v>
      </c>
      <c r="B927" s="17" t="s">
        <v>316</v>
      </c>
      <c r="C927" s="10" t="s">
        <v>317</v>
      </c>
      <c r="D927" s="18">
        <v>1534096.46</v>
      </c>
    </row>
    <row r="928">
      <c r="A928" s="5" t="s">
        <v>39</v>
      </c>
      <c r="B928" s="17" t="s">
        <v>291</v>
      </c>
      <c r="C928" s="10" t="s">
        <v>292</v>
      </c>
      <c r="D928" s="18">
        <v>1.06100901E7</v>
      </c>
    </row>
    <row r="929">
      <c r="A929" s="5" t="s">
        <v>39</v>
      </c>
      <c r="B929" s="17" t="s">
        <v>37</v>
      </c>
      <c r="C929" s="10" t="s">
        <v>38</v>
      </c>
      <c r="D929" s="18">
        <v>1.396373664E7</v>
      </c>
    </row>
    <row r="930">
      <c r="A930" s="5" t="s">
        <v>39</v>
      </c>
      <c r="B930" s="17" t="s">
        <v>166</v>
      </c>
      <c r="C930" s="10" t="s">
        <v>167</v>
      </c>
      <c r="D930" s="18">
        <v>8524282.5</v>
      </c>
    </row>
    <row r="931">
      <c r="A931" s="5" t="s">
        <v>39</v>
      </c>
      <c r="B931" s="17" t="s">
        <v>176</v>
      </c>
      <c r="C931" s="10" t="s">
        <v>177</v>
      </c>
      <c r="D931" s="18">
        <v>1510882.4</v>
      </c>
    </row>
    <row r="932">
      <c r="A932" s="5" t="s">
        <v>39</v>
      </c>
      <c r="B932" s="17" t="s">
        <v>88</v>
      </c>
      <c r="C932" s="10" t="s">
        <v>89</v>
      </c>
      <c r="D932" s="18">
        <v>3191349.74</v>
      </c>
    </row>
    <row r="933">
      <c r="A933" s="5" t="s">
        <v>39</v>
      </c>
      <c r="B933" s="17" t="s">
        <v>270</v>
      </c>
      <c r="C933" s="10" t="s">
        <v>271</v>
      </c>
      <c r="D933" s="18">
        <v>9285870.84</v>
      </c>
    </row>
    <row r="934">
      <c r="A934" s="5" t="s">
        <v>39</v>
      </c>
      <c r="B934" s="17" t="s">
        <v>59</v>
      </c>
      <c r="C934" s="10" t="s">
        <v>60</v>
      </c>
      <c r="D934" s="18">
        <v>1.08215814E7</v>
      </c>
    </row>
    <row r="935">
      <c r="A935" s="5" t="s">
        <v>39</v>
      </c>
      <c r="B935" s="17" t="s">
        <v>123</v>
      </c>
      <c r="C935" s="10" t="s">
        <v>124</v>
      </c>
      <c r="D935" s="18">
        <v>1351811.1</v>
      </c>
    </row>
    <row r="936">
      <c r="A936" s="5" t="s">
        <v>39</v>
      </c>
      <c r="B936" s="17" t="s">
        <v>41</v>
      </c>
      <c r="C936" s="10" t="s">
        <v>42</v>
      </c>
      <c r="D936" s="18">
        <v>1.316190244E7</v>
      </c>
    </row>
    <row r="937">
      <c r="A937" s="5" t="s">
        <v>39</v>
      </c>
      <c r="B937" s="17" t="s">
        <v>96</v>
      </c>
      <c r="C937" s="10" t="s">
        <v>97</v>
      </c>
      <c r="D937" s="18">
        <v>2410710.0</v>
      </c>
    </row>
    <row r="938">
      <c r="A938" s="5" t="s">
        <v>39</v>
      </c>
      <c r="B938" s="17" t="s">
        <v>90</v>
      </c>
      <c r="C938" s="10" t="s">
        <v>91</v>
      </c>
      <c r="D938" s="18">
        <v>2.217073144E7</v>
      </c>
    </row>
    <row r="939">
      <c r="A939" s="5" t="s">
        <v>39</v>
      </c>
      <c r="B939" s="17" t="s">
        <v>102</v>
      </c>
      <c r="C939" s="10" t="s">
        <v>103</v>
      </c>
      <c r="D939" s="18">
        <v>1.487561046E7</v>
      </c>
    </row>
    <row r="940">
      <c r="A940" s="5" t="s">
        <v>39</v>
      </c>
      <c r="B940" s="17" t="s">
        <v>203</v>
      </c>
      <c r="C940" s="10" t="s">
        <v>204</v>
      </c>
      <c r="D940" s="18">
        <v>2403936.17</v>
      </c>
    </row>
    <row r="941">
      <c r="A941" s="5" t="s">
        <v>39</v>
      </c>
      <c r="B941" s="17" t="s">
        <v>170</v>
      </c>
      <c r="C941" s="10" t="s">
        <v>171</v>
      </c>
      <c r="D941" s="18">
        <v>1673424.0</v>
      </c>
    </row>
    <row r="942">
      <c r="A942" s="5" t="s">
        <v>39</v>
      </c>
      <c r="B942" s="17" t="s">
        <v>289</v>
      </c>
      <c r="C942" s="10" t="s">
        <v>290</v>
      </c>
      <c r="D942" s="18">
        <v>7086667.5</v>
      </c>
    </row>
    <row r="943">
      <c r="A943" s="5" t="s">
        <v>39</v>
      </c>
      <c r="B943" s="17" t="s">
        <v>92</v>
      </c>
      <c r="C943" s="10" t="s">
        <v>93</v>
      </c>
      <c r="D943" s="18">
        <v>7723552.3</v>
      </c>
    </row>
    <row r="944">
      <c r="A944" s="5" t="s">
        <v>39</v>
      </c>
      <c r="B944" s="17" t="s">
        <v>192</v>
      </c>
      <c r="C944" s="10" t="s">
        <v>193</v>
      </c>
      <c r="D944" s="18">
        <v>6014026.0</v>
      </c>
    </row>
    <row r="945">
      <c r="A945" s="5" t="s">
        <v>39</v>
      </c>
      <c r="B945" s="17" t="s">
        <v>295</v>
      </c>
      <c r="C945" s="10" t="s">
        <v>296</v>
      </c>
      <c r="D945" s="18">
        <v>5266115.18</v>
      </c>
    </row>
    <row r="946">
      <c r="A946" s="5" t="s">
        <v>39</v>
      </c>
      <c r="B946" s="17" t="s">
        <v>272</v>
      </c>
      <c r="C946" s="10" t="s">
        <v>273</v>
      </c>
      <c r="D946" s="18">
        <v>665922.54</v>
      </c>
    </row>
    <row r="947">
      <c r="A947" s="5" t="s">
        <v>39</v>
      </c>
      <c r="B947" s="17" t="s">
        <v>69</v>
      </c>
      <c r="C947" s="10" t="s">
        <v>70</v>
      </c>
      <c r="D947" s="18">
        <v>8648264.1</v>
      </c>
    </row>
    <row r="948">
      <c r="A948" s="5" t="s">
        <v>39</v>
      </c>
      <c r="B948" s="17" t="s">
        <v>127</v>
      </c>
      <c r="C948" s="10" t="s">
        <v>95</v>
      </c>
      <c r="D948" s="18">
        <v>5.987583432E7</v>
      </c>
    </row>
    <row r="949">
      <c r="A949" s="5" t="s">
        <v>39</v>
      </c>
      <c r="B949" s="17" t="s">
        <v>130</v>
      </c>
      <c r="C949" s="10" t="s">
        <v>131</v>
      </c>
      <c r="D949" s="18">
        <v>3.235700352E7</v>
      </c>
    </row>
    <row r="950">
      <c r="A950" s="5" t="s">
        <v>39</v>
      </c>
      <c r="B950" s="17" t="s">
        <v>54</v>
      </c>
      <c r="C950" s="10" t="s">
        <v>55</v>
      </c>
      <c r="D950" s="18">
        <v>1.32958944E7</v>
      </c>
    </row>
    <row r="951">
      <c r="A951" s="5" t="s">
        <v>39</v>
      </c>
      <c r="B951" s="17" t="s">
        <v>94</v>
      </c>
      <c r="C951" s="10" t="s">
        <v>95</v>
      </c>
      <c r="D951" s="18">
        <v>1.957215692E7</v>
      </c>
    </row>
    <row r="952">
      <c r="A952" s="5" t="s">
        <v>39</v>
      </c>
      <c r="B952" s="17" t="s">
        <v>33</v>
      </c>
      <c r="C952" s="10" t="s">
        <v>34</v>
      </c>
      <c r="D952" s="18">
        <v>4841066.0</v>
      </c>
    </row>
    <row r="953">
      <c r="A953" s="5" t="s">
        <v>39</v>
      </c>
      <c r="B953" s="17" t="s">
        <v>248</v>
      </c>
      <c r="C953" s="10" t="s">
        <v>249</v>
      </c>
      <c r="D953" s="18">
        <v>1.766668032E7</v>
      </c>
    </row>
    <row r="954">
      <c r="A954" s="5" t="s">
        <v>39</v>
      </c>
      <c r="B954" s="17" t="s">
        <v>308</v>
      </c>
      <c r="C954" s="10" t="s">
        <v>309</v>
      </c>
      <c r="D954" s="18">
        <v>5099970.0</v>
      </c>
    </row>
    <row r="955">
      <c r="A955" s="5" t="s">
        <v>39</v>
      </c>
      <c r="B955" s="17" t="s">
        <v>178</v>
      </c>
      <c r="C955" s="10" t="s">
        <v>179</v>
      </c>
      <c r="D955" s="18">
        <v>7525781.73</v>
      </c>
    </row>
    <row r="956">
      <c r="A956" s="5" t="s">
        <v>39</v>
      </c>
      <c r="B956" s="17" t="s">
        <v>199</v>
      </c>
      <c r="C956" s="10" t="s">
        <v>200</v>
      </c>
      <c r="D956" s="18">
        <v>1436229.0</v>
      </c>
    </row>
    <row r="957">
      <c r="A957" s="5" t="s">
        <v>39</v>
      </c>
      <c r="B957" s="17" t="s">
        <v>71</v>
      </c>
      <c r="C957" s="10" t="s">
        <v>72</v>
      </c>
      <c r="D957" s="18">
        <v>5085221.35</v>
      </c>
    </row>
    <row r="958">
      <c r="A958" s="5" t="s">
        <v>39</v>
      </c>
      <c r="B958" s="17" t="s">
        <v>45</v>
      </c>
      <c r="C958" s="10" t="s">
        <v>46</v>
      </c>
      <c r="D958" s="18">
        <v>1.58419683E7</v>
      </c>
    </row>
    <row r="959">
      <c r="A959" s="5" t="s">
        <v>39</v>
      </c>
      <c r="B959" s="17" t="s">
        <v>106</v>
      </c>
      <c r="C959" s="10" t="s">
        <v>107</v>
      </c>
      <c r="D959" s="18">
        <v>7.5330649E7</v>
      </c>
    </row>
    <row r="960">
      <c r="A960" s="5" t="s">
        <v>39</v>
      </c>
      <c r="B960" s="17" t="s">
        <v>164</v>
      </c>
      <c r="C960" s="10" t="s">
        <v>165</v>
      </c>
      <c r="D960" s="18">
        <v>4881175.1</v>
      </c>
    </row>
    <row r="961">
      <c r="A961" s="5" t="s">
        <v>39</v>
      </c>
      <c r="B961" s="17" t="s">
        <v>80</v>
      </c>
      <c r="C961" s="10" t="s">
        <v>81</v>
      </c>
      <c r="D961" s="18">
        <v>1.224791325E7</v>
      </c>
    </row>
    <row r="962">
      <c r="A962" s="5" t="s">
        <v>39</v>
      </c>
      <c r="B962" s="17" t="s">
        <v>117</v>
      </c>
      <c r="C962" s="10" t="s">
        <v>118</v>
      </c>
      <c r="D962" s="18">
        <v>3485336.82</v>
      </c>
    </row>
    <row r="963">
      <c r="A963" s="5" t="s">
        <v>39</v>
      </c>
      <c r="B963" s="17" t="s">
        <v>246</v>
      </c>
      <c r="C963" s="10" t="s">
        <v>247</v>
      </c>
      <c r="D963" s="18">
        <v>5773542.88</v>
      </c>
    </row>
    <row r="964">
      <c r="A964" s="5" t="s">
        <v>39</v>
      </c>
      <c r="B964" s="17" t="s">
        <v>334</v>
      </c>
      <c r="C964" s="10" t="s">
        <v>335</v>
      </c>
      <c r="D964" s="18">
        <v>7738179.0</v>
      </c>
    </row>
    <row r="965">
      <c r="A965" s="5" t="s">
        <v>39</v>
      </c>
      <c r="B965" s="17" t="s">
        <v>100</v>
      </c>
      <c r="C965" s="10" t="s">
        <v>101</v>
      </c>
      <c r="D965" s="18">
        <v>1.2944456E7</v>
      </c>
    </row>
    <row r="966">
      <c r="A966" s="5" t="s">
        <v>39</v>
      </c>
      <c r="B966" s="17" t="s">
        <v>98</v>
      </c>
      <c r="C966" s="10" t="s">
        <v>99</v>
      </c>
      <c r="D966" s="18">
        <v>1.96519284E7</v>
      </c>
    </row>
    <row r="967">
      <c r="A967" s="5" t="s">
        <v>39</v>
      </c>
      <c r="B967" s="17" t="s">
        <v>104</v>
      </c>
      <c r="C967" s="10" t="s">
        <v>105</v>
      </c>
      <c r="D967" s="18">
        <v>1.004158192E7</v>
      </c>
    </row>
    <row r="968">
      <c r="A968" s="5" t="s">
        <v>39</v>
      </c>
      <c r="B968" s="17" t="s">
        <v>19</v>
      </c>
      <c r="C968" s="10" t="s">
        <v>20</v>
      </c>
      <c r="D968" s="18">
        <v>4.58669328E7</v>
      </c>
    </row>
    <row r="969">
      <c r="A969" s="5" t="s">
        <v>39</v>
      </c>
      <c r="B969" s="17" t="s">
        <v>65</v>
      </c>
      <c r="C969" s="10" t="s">
        <v>66</v>
      </c>
      <c r="D969" s="18">
        <v>4178640.24</v>
      </c>
    </row>
    <row r="970">
      <c r="A970" s="5" t="s">
        <v>39</v>
      </c>
      <c r="B970" s="17" t="s">
        <v>119</v>
      </c>
      <c r="C970" s="10" t="s">
        <v>120</v>
      </c>
      <c r="D970" s="18">
        <v>8476822.8</v>
      </c>
    </row>
    <row r="971">
      <c r="A971" s="5" t="s">
        <v>39</v>
      </c>
      <c r="B971" s="17" t="s">
        <v>132</v>
      </c>
      <c r="C971" s="10" t="s">
        <v>133</v>
      </c>
      <c r="D971" s="18">
        <v>8.39506176E7</v>
      </c>
    </row>
    <row r="972">
      <c r="A972" s="5" t="s">
        <v>39</v>
      </c>
      <c r="B972" s="17" t="s">
        <v>24</v>
      </c>
      <c r="C972" s="10" t="s">
        <v>25</v>
      </c>
      <c r="D972" s="18">
        <v>5.738466435E7</v>
      </c>
    </row>
    <row r="973">
      <c r="A973" s="5" t="s">
        <v>39</v>
      </c>
      <c r="B973" s="17" t="s">
        <v>75</v>
      </c>
      <c r="C973" s="10" t="s">
        <v>76</v>
      </c>
      <c r="D973" s="18">
        <v>8487774.62</v>
      </c>
    </row>
    <row r="974">
      <c r="A974" s="5" t="s">
        <v>39</v>
      </c>
      <c r="B974" s="17" t="s">
        <v>332</v>
      </c>
      <c r="C974" s="10" t="s">
        <v>333</v>
      </c>
      <c r="D974" s="18">
        <v>1.25135487E7</v>
      </c>
    </row>
    <row r="975">
      <c r="A975" s="5" t="s">
        <v>39</v>
      </c>
      <c r="B975" s="17" t="s">
        <v>125</v>
      </c>
      <c r="C975" s="10" t="s">
        <v>126</v>
      </c>
      <c r="D975" s="18">
        <v>1.655865275E7</v>
      </c>
    </row>
    <row r="976">
      <c r="A976" s="5" t="s">
        <v>39</v>
      </c>
      <c r="B976" s="17" t="s">
        <v>114</v>
      </c>
      <c r="C976" s="10" t="s">
        <v>115</v>
      </c>
      <c r="D976" s="18">
        <v>9029426.25</v>
      </c>
    </row>
    <row r="977">
      <c r="A977" s="5" t="s">
        <v>39</v>
      </c>
      <c r="B977" s="17" t="s">
        <v>121</v>
      </c>
      <c r="C977" s="10" t="s">
        <v>122</v>
      </c>
      <c r="D977" s="18">
        <v>4852863.35</v>
      </c>
    </row>
    <row r="978">
      <c r="A978" s="5" t="s">
        <v>39</v>
      </c>
      <c r="B978" s="17" t="s">
        <v>112</v>
      </c>
      <c r="C978" s="10" t="s">
        <v>113</v>
      </c>
      <c r="D978" s="18">
        <v>7095649.6</v>
      </c>
    </row>
    <row r="979">
      <c r="A979" s="5" t="s">
        <v>39</v>
      </c>
      <c r="B979" s="17" t="s">
        <v>116</v>
      </c>
      <c r="C979" s="10" t="s">
        <v>34</v>
      </c>
      <c r="D979" s="18">
        <v>6.736423695E7</v>
      </c>
    </row>
    <row r="980">
      <c r="A980" s="5" t="s">
        <v>39</v>
      </c>
      <c r="B980" s="17" t="s">
        <v>71</v>
      </c>
      <c r="C980" s="10" t="s">
        <v>72</v>
      </c>
      <c r="D980" s="18">
        <v>1.77175835E7</v>
      </c>
    </row>
    <row r="981">
      <c r="A981" s="5" t="s">
        <v>39</v>
      </c>
      <c r="B981" s="17" t="s">
        <v>192</v>
      </c>
      <c r="C981" s="10" t="s">
        <v>193</v>
      </c>
      <c r="D981" s="18">
        <v>2007166.0</v>
      </c>
    </row>
    <row r="982">
      <c r="A982" s="5" t="s">
        <v>39</v>
      </c>
      <c r="B982" s="17" t="s">
        <v>121</v>
      </c>
      <c r="C982" s="10" t="s">
        <v>122</v>
      </c>
      <c r="D982" s="18">
        <v>1.073946066E7</v>
      </c>
    </row>
    <row r="983">
      <c r="A983" s="5" t="s">
        <v>39</v>
      </c>
      <c r="B983" s="17" t="s">
        <v>73</v>
      </c>
      <c r="C983" s="10" t="s">
        <v>74</v>
      </c>
      <c r="D983" s="18">
        <v>3.04060134E7</v>
      </c>
    </row>
    <row r="984">
      <c r="A984" s="5" t="s">
        <v>39</v>
      </c>
      <c r="B984" s="17" t="s">
        <v>316</v>
      </c>
      <c r="C984" s="10" t="s">
        <v>317</v>
      </c>
      <c r="D984" s="18">
        <v>3068877.79</v>
      </c>
    </row>
    <row r="985">
      <c r="A985" s="5" t="s">
        <v>39</v>
      </c>
      <c r="B985" s="17" t="s">
        <v>123</v>
      </c>
      <c r="C985" s="10" t="s">
        <v>124</v>
      </c>
      <c r="D985" s="18">
        <v>471359.46</v>
      </c>
    </row>
    <row r="986">
      <c r="A986" s="5" t="s">
        <v>39</v>
      </c>
      <c r="B986" s="17" t="s">
        <v>67</v>
      </c>
      <c r="C986" s="10" t="s">
        <v>68</v>
      </c>
      <c r="D986" s="18">
        <v>4021557.0</v>
      </c>
    </row>
    <row r="987">
      <c r="A987" s="5" t="s">
        <v>39</v>
      </c>
      <c r="B987" s="17" t="s">
        <v>134</v>
      </c>
      <c r="C987" s="10" t="s">
        <v>135</v>
      </c>
      <c r="D987" s="18">
        <v>6485952.0</v>
      </c>
    </row>
    <row r="988">
      <c r="A988" s="5" t="s">
        <v>43</v>
      </c>
      <c r="B988" s="17" t="s">
        <v>315</v>
      </c>
      <c r="C988" s="10" t="s">
        <v>70</v>
      </c>
      <c r="D988" s="18">
        <v>1.333915E7</v>
      </c>
    </row>
    <row r="989">
      <c r="A989" s="5" t="s">
        <v>43</v>
      </c>
      <c r="B989" s="17" t="s">
        <v>316</v>
      </c>
      <c r="C989" s="10" t="s">
        <v>317</v>
      </c>
      <c r="D989" s="18">
        <v>364986.35</v>
      </c>
    </row>
    <row r="990">
      <c r="A990" s="5" t="s">
        <v>43</v>
      </c>
      <c r="B990" s="17" t="s">
        <v>117</v>
      </c>
      <c r="C990" s="10" t="s">
        <v>118</v>
      </c>
      <c r="D990" s="18">
        <v>2.234265594E7</v>
      </c>
    </row>
    <row r="991">
      <c r="A991" s="5" t="s">
        <v>43</v>
      </c>
      <c r="B991" s="17" t="s">
        <v>79</v>
      </c>
      <c r="C991" s="10" t="s">
        <v>6</v>
      </c>
      <c r="D991" s="18">
        <v>2077549.11</v>
      </c>
    </row>
    <row r="992">
      <c r="A992" s="5" t="s">
        <v>43</v>
      </c>
      <c r="B992" s="17" t="s">
        <v>176</v>
      </c>
      <c r="C992" s="10" t="s">
        <v>177</v>
      </c>
      <c r="D992" s="18">
        <v>4711184.75</v>
      </c>
    </row>
    <row r="993">
      <c r="A993" s="5" t="s">
        <v>43</v>
      </c>
      <c r="B993" s="17" t="s">
        <v>33</v>
      </c>
      <c r="C993" s="10" t="s">
        <v>34</v>
      </c>
      <c r="D993" s="18">
        <v>2223433.6</v>
      </c>
    </row>
    <row r="994">
      <c r="A994" s="5" t="s">
        <v>43</v>
      </c>
      <c r="B994" s="17" t="s">
        <v>149</v>
      </c>
      <c r="C994" s="10" t="s">
        <v>150</v>
      </c>
      <c r="D994" s="18">
        <v>445471.91</v>
      </c>
    </row>
    <row r="995">
      <c r="A995" s="5" t="s">
        <v>43</v>
      </c>
      <c r="B995" s="17" t="s">
        <v>170</v>
      </c>
      <c r="C995" s="10" t="s">
        <v>171</v>
      </c>
      <c r="D995" s="18">
        <v>6346684.8</v>
      </c>
    </row>
    <row r="996">
      <c r="A996" s="5" t="s">
        <v>43</v>
      </c>
      <c r="B996" s="17" t="s">
        <v>270</v>
      </c>
      <c r="C996" s="10" t="s">
        <v>271</v>
      </c>
      <c r="D996" s="18">
        <v>2.453784648E7</v>
      </c>
    </row>
    <row r="997">
      <c r="A997" s="5" t="s">
        <v>43</v>
      </c>
      <c r="B997" s="17" t="s">
        <v>88</v>
      </c>
      <c r="C997" s="10" t="s">
        <v>89</v>
      </c>
      <c r="D997" s="18">
        <v>1.665712589E7</v>
      </c>
    </row>
    <row r="998">
      <c r="A998" s="5" t="s">
        <v>43</v>
      </c>
      <c r="B998" s="17" t="s">
        <v>130</v>
      </c>
      <c r="C998" s="10" t="s">
        <v>131</v>
      </c>
      <c r="D998" s="18">
        <v>1.092696712E7</v>
      </c>
    </row>
    <row r="999">
      <c r="A999" s="5" t="s">
        <v>43</v>
      </c>
      <c r="B999" s="17" t="s">
        <v>90</v>
      </c>
      <c r="C999" s="10" t="s">
        <v>91</v>
      </c>
      <c r="D999" s="18">
        <v>7.138106404E7</v>
      </c>
    </row>
    <row r="1000">
      <c r="A1000" s="5" t="s">
        <v>43</v>
      </c>
      <c r="B1000" s="17" t="s">
        <v>289</v>
      </c>
      <c r="C1000" s="10" t="s">
        <v>290</v>
      </c>
      <c r="D1000" s="18">
        <v>3.737053E7</v>
      </c>
    </row>
    <row r="1001">
      <c r="A1001" s="5" t="s">
        <v>43</v>
      </c>
      <c r="B1001" s="17" t="s">
        <v>73</v>
      </c>
      <c r="C1001" s="10" t="s">
        <v>74</v>
      </c>
      <c r="D1001" s="18">
        <v>3.31477118E7</v>
      </c>
    </row>
    <row r="1002">
      <c r="A1002" s="5" t="s">
        <v>43</v>
      </c>
      <c r="B1002" s="17" t="s">
        <v>104</v>
      </c>
      <c r="C1002" s="10" t="s">
        <v>105</v>
      </c>
      <c r="D1002" s="18">
        <v>3.557440128E7</v>
      </c>
    </row>
    <row r="1003">
      <c r="A1003" s="5" t="s">
        <v>43</v>
      </c>
      <c r="B1003" s="17" t="s">
        <v>67</v>
      </c>
      <c r="C1003" s="10" t="s">
        <v>68</v>
      </c>
      <c r="D1003" s="18">
        <v>4861209.15</v>
      </c>
    </row>
    <row r="1004">
      <c r="A1004" s="5" t="s">
        <v>43</v>
      </c>
      <c r="B1004" s="17" t="s">
        <v>86</v>
      </c>
      <c r="C1004" s="10" t="s">
        <v>87</v>
      </c>
      <c r="D1004" s="18">
        <v>6808098.79</v>
      </c>
    </row>
    <row r="1005">
      <c r="A1005" s="5" t="s">
        <v>43</v>
      </c>
      <c r="B1005" s="17" t="s">
        <v>24</v>
      </c>
      <c r="C1005" s="10" t="s">
        <v>25</v>
      </c>
      <c r="D1005" s="18">
        <v>1.449350895E7</v>
      </c>
    </row>
    <row r="1006">
      <c r="A1006" s="5" t="s">
        <v>43</v>
      </c>
      <c r="B1006" s="17" t="s">
        <v>291</v>
      </c>
      <c r="C1006" s="10" t="s">
        <v>292</v>
      </c>
      <c r="D1006" s="18">
        <v>1.302115527E7</v>
      </c>
    </row>
    <row r="1007">
      <c r="A1007" s="5" t="s">
        <v>43</v>
      </c>
      <c r="B1007" s="17" t="s">
        <v>84</v>
      </c>
      <c r="C1007" s="10" t="s">
        <v>85</v>
      </c>
      <c r="D1007" s="18">
        <v>1.544508444E7</v>
      </c>
    </row>
    <row r="1008">
      <c r="A1008" s="5" t="s">
        <v>43</v>
      </c>
      <c r="B1008" s="17" t="s">
        <v>119</v>
      </c>
      <c r="C1008" s="10" t="s">
        <v>120</v>
      </c>
      <c r="D1008" s="18">
        <v>2.9636766E7</v>
      </c>
    </row>
    <row r="1009">
      <c r="A1009" s="5" t="s">
        <v>43</v>
      </c>
      <c r="B1009" s="17" t="s">
        <v>128</v>
      </c>
      <c r="C1009" s="10" t="s">
        <v>129</v>
      </c>
      <c r="D1009" s="18">
        <v>9345712.2</v>
      </c>
    </row>
    <row r="1010">
      <c r="A1010" s="5" t="s">
        <v>43</v>
      </c>
      <c r="B1010" s="17" t="s">
        <v>54</v>
      </c>
      <c r="C1010" s="10" t="s">
        <v>55</v>
      </c>
      <c r="D1010" s="18">
        <v>3.312557748E7</v>
      </c>
    </row>
    <row r="1011">
      <c r="A1011" s="5" t="s">
        <v>43</v>
      </c>
      <c r="B1011" s="17" t="s">
        <v>92</v>
      </c>
      <c r="C1011" s="10" t="s">
        <v>93</v>
      </c>
      <c r="D1011" s="18">
        <v>9395293.42</v>
      </c>
    </row>
    <row r="1012">
      <c r="A1012" s="5" t="s">
        <v>43</v>
      </c>
      <c r="B1012" s="17" t="s">
        <v>125</v>
      </c>
      <c r="C1012" s="10" t="s">
        <v>126</v>
      </c>
      <c r="D1012" s="18">
        <v>2.148720425E7</v>
      </c>
    </row>
    <row r="1013">
      <c r="A1013" s="5" t="s">
        <v>43</v>
      </c>
      <c r="B1013" s="17" t="s">
        <v>164</v>
      </c>
      <c r="C1013" s="10" t="s">
        <v>165</v>
      </c>
      <c r="D1013" s="18">
        <v>1.878981535E7</v>
      </c>
    </row>
    <row r="1014">
      <c r="A1014" s="5" t="s">
        <v>43</v>
      </c>
      <c r="B1014" s="17" t="s">
        <v>75</v>
      </c>
      <c r="C1014" s="10" t="s">
        <v>76</v>
      </c>
      <c r="D1014" s="18">
        <v>3.402784762E7</v>
      </c>
    </row>
    <row r="1015">
      <c r="A1015" s="5" t="s">
        <v>43</v>
      </c>
      <c r="B1015" s="17" t="s">
        <v>246</v>
      </c>
      <c r="C1015" s="10" t="s">
        <v>247</v>
      </c>
      <c r="D1015" s="18">
        <v>5388899.36</v>
      </c>
    </row>
    <row r="1016">
      <c r="A1016" s="5" t="s">
        <v>43</v>
      </c>
      <c r="B1016" s="17" t="s">
        <v>29</v>
      </c>
      <c r="C1016" s="10" t="s">
        <v>30</v>
      </c>
      <c r="D1016" s="18">
        <v>3.627928164E7</v>
      </c>
    </row>
    <row r="1017">
      <c r="A1017" s="5" t="s">
        <v>43</v>
      </c>
      <c r="B1017" s="17" t="s">
        <v>295</v>
      </c>
      <c r="C1017" s="10" t="s">
        <v>296</v>
      </c>
      <c r="D1017" s="18">
        <v>3.002539284E7</v>
      </c>
    </row>
    <row r="1018">
      <c r="A1018" s="5" t="s">
        <v>43</v>
      </c>
      <c r="B1018" s="17" t="s">
        <v>160</v>
      </c>
      <c r="C1018" s="10" t="s">
        <v>161</v>
      </c>
      <c r="D1018" s="18">
        <v>4326305.25</v>
      </c>
    </row>
    <row r="1019">
      <c r="A1019" s="5" t="s">
        <v>43</v>
      </c>
      <c r="B1019" s="17" t="s">
        <v>166</v>
      </c>
      <c r="C1019" s="10" t="s">
        <v>167</v>
      </c>
      <c r="D1019" s="18">
        <v>3.101502075E7</v>
      </c>
    </row>
    <row r="1020">
      <c r="A1020" s="5" t="s">
        <v>43</v>
      </c>
      <c r="B1020" s="17" t="s">
        <v>180</v>
      </c>
      <c r="C1020" s="10" t="s">
        <v>181</v>
      </c>
      <c r="D1020" s="18">
        <v>1.62561399E7</v>
      </c>
    </row>
    <row r="1021">
      <c r="A1021" s="5" t="s">
        <v>43</v>
      </c>
      <c r="B1021" s="17" t="s">
        <v>201</v>
      </c>
      <c r="C1021" s="10" t="s">
        <v>202</v>
      </c>
      <c r="D1021" s="18">
        <v>6483115.08</v>
      </c>
    </row>
    <row r="1022">
      <c r="A1022" s="5" t="s">
        <v>43</v>
      </c>
      <c r="B1022" s="17" t="s">
        <v>102</v>
      </c>
      <c r="C1022" s="10" t="s">
        <v>103</v>
      </c>
      <c r="D1022" s="18">
        <v>1.787855208E7</v>
      </c>
    </row>
    <row r="1023">
      <c r="A1023" s="5" t="s">
        <v>43</v>
      </c>
      <c r="B1023" s="17" t="s">
        <v>192</v>
      </c>
      <c r="C1023" s="10" t="s">
        <v>193</v>
      </c>
      <c r="D1023" s="18">
        <v>2.160255605E7</v>
      </c>
    </row>
    <row r="1024">
      <c r="A1024" s="5" t="s">
        <v>43</v>
      </c>
      <c r="B1024" s="17" t="s">
        <v>49</v>
      </c>
      <c r="C1024" s="10" t="s">
        <v>50</v>
      </c>
      <c r="D1024" s="18">
        <v>1.771544736E7</v>
      </c>
    </row>
    <row r="1025">
      <c r="A1025" s="5" t="s">
        <v>43</v>
      </c>
      <c r="B1025" s="17" t="s">
        <v>184</v>
      </c>
      <c r="C1025" s="10" t="s">
        <v>185</v>
      </c>
      <c r="D1025" s="18">
        <v>2566320.12</v>
      </c>
    </row>
    <row r="1026">
      <c r="A1026" s="5" t="s">
        <v>43</v>
      </c>
      <c r="B1026" s="17" t="s">
        <v>77</v>
      </c>
      <c r="C1026" s="10" t="s">
        <v>78</v>
      </c>
      <c r="D1026" s="18">
        <v>2.60673784E7</v>
      </c>
    </row>
    <row r="1027">
      <c r="A1027" s="5" t="s">
        <v>43</v>
      </c>
      <c r="B1027" s="17" t="s">
        <v>106</v>
      </c>
      <c r="C1027" s="10" t="s">
        <v>107</v>
      </c>
      <c r="D1027" s="18">
        <v>1.19596408E8</v>
      </c>
    </row>
    <row r="1028">
      <c r="A1028" s="5" t="s">
        <v>43</v>
      </c>
      <c r="B1028" s="17" t="s">
        <v>272</v>
      </c>
      <c r="C1028" s="10" t="s">
        <v>273</v>
      </c>
      <c r="D1028" s="18">
        <v>9922213.67</v>
      </c>
    </row>
    <row r="1029">
      <c r="A1029" s="5" t="s">
        <v>43</v>
      </c>
      <c r="B1029" s="17" t="s">
        <v>80</v>
      </c>
      <c r="C1029" s="10" t="s">
        <v>81</v>
      </c>
      <c r="D1029" s="18">
        <v>3.104836275E7</v>
      </c>
    </row>
    <row r="1030">
      <c r="A1030" s="5" t="s">
        <v>43</v>
      </c>
      <c r="B1030" s="17" t="s">
        <v>69</v>
      </c>
      <c r="C1030" s="10" t="s">
        <v>70</v>
      </c>
      <c r="D1030" s="18">
        <v>1.028572832E7</v>
      </c>
    </row>
    <row r="1031">
      <c r="A1031" s="5" t="s">
        <v>43</v>
      </c>
      <c r="B1031" s="17" t="s">
        <v>41</v>
      </c>
      <c r="C1031" s="10" t="s">
        <v>42</v>
      </c>
      <c r="D1031" s="18">
        <v>4.6911192E7</v>
      </c>
    </row>
    <row r="1032">
      <c r="A1032" s="5" t="s">
        <v>43</v>
      </c>
      <c r="B1032" s="17" t="s">
        <v>71</v>
      </c>
      <c r="C1032" s="10" t="s">
        <v>72</v>
      </c>
      <c r="D1032" s="18">
        <v>9102499.5</v>
      </c>
    </row>
    <row r="1033">
      <c r="A1033" s="5" t="s">
        <v>43</v>
      </c>
      <c r="B1033" s="17" t="s">
        <v>112</v>
      </c>
      <c r="C1033" s="10" t="s">
        <v>113</v>
      </c>
      <c r="D1033" s="18">
        <v>2.670561056E7</v>
      </c>
    </row>
    <row r="1034">
      <c r="A1034" s="5" t="s">
        <v>43</v>
      </c>
      <c r="B1034" s="17" t="s">
        <v>65</v>
      </c>
      <c r="C1034" s="10" t="s">
        <v>66</v>
      </c>
      <c r="D1034" s="18">
        <v>1.327933224E7</v>
      </c>
    </row>
    <row r="1035">
      <c r="A1035" s="5" t="s">
        <v>43</v>
      </c>
      <c r="B1035" s="17" t="s">
        <v>100</v>
      </c>
      <c r="C1035" s="10" t="s">
        <v>101</v>
      </c>
      <c r="D1035" s="18">
        <v>4.471204136E7</v>
      </c>
    </row>
    <row r="1036">
      <c r="A1036" s="5" t="s">
        <v>43</v>
      </c>
      <c r="B1036" s="17" t="s">
        <v>94</v>
      </c>
      <c r="C1036" s="10" t="s">
        <v>95</v>
      </c>
      <c r="D1036" s="18">
        <v>4.0708856E7</v>
      </c>
    </row>
    <row r="1037">
      <c r="A1037" s="5" t="s">
        <v>43</v>
      </c>
      <c r="B1037" s="17" t="s">
        <v>199</v>
      </c>
      <c r="C1037" s="10" t="s">
        <v>200</v>
      </c>
      <c r="D1037" s="18">
        <v>3493582.92</v>
      </c>
    </row>
    <row r="1038">
      <c r="A1038" s="5" t="s">
        <v>43</v>
      </c>
      <c r="B1038" s="17" t="s">
        <v>248</v>
      </c>
      <c r="C1038" s="10" t="s">
        <v>249</v>
      </c>
      <c r="D1038" s="18">
        <v>5.227259328E7</v>
      </c>
    </row>
    <row r="1039">
      <c r="A1039" s="5" t="s">
        <v>43</v>
      </c>
      <c r="B1039" s="17" t="s">
        <v>308</v>
      </c>
      <c r="C1039" s="10" t="s">
        <v>309</v>
      </c>
      <c r="D1039" s="18">
        <v>5439075.0</v>
      </c>
    </row>
    <row r="1040">
      <c r="A1040" s="5" t="s">
        <v>43</v>
      </c>
      <c r="B1040" s="17" t="s">
        <v>63</v>
      </c>
      <c r="C1040" s="10" t="s">
        <v>64</v>
      </c>
      <c r="D1040" s="18">
        <v>2.42594882E7</v>
      </c>
    </row>
    <row r="1041">
      <c r="A1041" s="5" t="s">
        <v>43</v>
      </c>
      <c r="B1041" s="17" t="s">
        <v>59</v>
      </c>
      <c r="C1041" s="10" t="s">
        <v>60</v>
      </c>
      <c r="D1041" s="18">
        <v>4.64088849E7</v>
      </c>
    </row>
    <row r="1042">
      <c r="A1042" s="5" t="s">
        <v>43</v>
      </c>
      <c r="B1042" s="17" t="s">
        <v>334</v>
      </c>
      <c r="C1042" s="10" t="s">
        <v>335</v>
      </c>
      <c r="D1042" s="18">
        <v>2.21065875E7</v>
      </c>
    </row>
    <row r="1043">
      <c r="A1043" s="5" t="s">
        <v>43</v>
      </c>
      <c r="B1043" s="17" t="s">
        <v>61</v>
      </c>
      <c r="C1043" s="10" t="s">
        <v>62</v>
      </c>
      <c r="D1043" s="18">
        <v>1.193880816E7</v>
      </c>
    </row>
    <row r="1044">
      <c r="A1044" s="5" t="s">
        <v>43</v>
      </c>
      <c r="B1044" s="17" t="s">
        <v>332</v>
      </c>
      <c r="C1044" s="10" t="s">
        <v>333</v>
      </c>
      <c r="D1044" s="18">
        <v>6.0051646E7</v>
      </c>
    </row>
    <row r="1045">
      <c r="A1045" s="5" t="s">
        <v>43</v>
      </c>
      <c r="B1045" s="17" t="s">
        <v>15</v>
      </c>
      <c r="C1045" s="10" t="s">
        <v>16</v>
      </c>
      <c r="D1045" s="18">
        <v>2.170368648E7</v>
      </c>
    </row>
    <row r="1046">
      <c r="A1046" s="5" t="s">
        <v>43</v>
      </c>
      <c r="B1046" s="17" t="s">
        <v>37</v>
      </c>
      <c r="C1046" s="10" t="s">
        <v>38</v>
      </c>
      <c r="D1046" s="18">
        <v>2.1257952E7</v>
      </c>
    </row>
    <row r="1047">
      <c r="A1047" s="5" t="s">
        <v>43</v>
      </c>
      <c r="B1047" s="17" t="s">
        <v>19</v>
      </c>
      <c r="C1047" s="10" t="s">
        <v>20</v>
      </c>
      <c r="D1047" s="18">
        <v>1.6576900704E8</v>
      </c>
    </row>
    <row r="1048">
      <c r="A1048" s="5" t="s">
        <v>43</v>
      </c>
      <c r="B1048" s="17" t="s">
        <v>96</v>
      </c>
      <c r="C1048" s="10" t="s">
        <v>97</v>
      </c>
      <c r="D1048" s="18">
        <v>7.238925048E7</v>
      </c>
    </row>
    <row r="1049">
      <c r="A1049" s="5" t="s">
        <v>43</v>
      </c>
      <c r="B1049" s="17" t="s">
        <v>98</v>
      </c>
      <c r="C1049" s="10" t="s">
        <v>99</v>
      </c>
      <c r="D1049" s="18">
        <v>7.12141664E7</v>
      </c>
    </row>
    <row r="1050">
      <c r="A1050" s="5" t="s">
        <v>43</v>
      </c>
      <c r="B1050" s="17" t="s">
        <v>45</v>
      </c>
      <c r="C1050" s="10" t="s">
        <v>46</v>
      </c>
      <c r="D1050" s="18">
        <v>5956483.86</v>
      </c>
    </row>
    <row r="1051">
      <c r="A1051" s="5" t="s">
        <v>43</v>
      </c>
      <c r="B1051" s="17" t="s">
        <v>203</v>
      </c>
      <c r="C1051" s="10" t="s">
        <v>204</v>
      </c>
      <c r="D1051" s="18">
        <v>3084545.73</v>
      </c>
    </row>
    <row r="1052">
      <c r="A1052" s="5" t="s">
        <v>43</v>
      </c>
      <c r="B1052" s="17" t="s">
        <v>127</v>
      </c>
      <c r="C1052" s="10" t="s">
        <v>95</v>
      </c>
      <c r="D1052" s="18">
        <v>4.1237316E7</v>
      </c>
    </row>
    <row r="1053">
      <c r="A1053" s="5" t="s">
        <v>43</v>
      </c>
      <c r="B1053" s="17" t="s">
        <v>108</v>
      </c>
      <c r="C1053" s="10" t="s">
        <v>109</v>
      </c>
      <c r="D1053" s="18">
        <v>4.239994E7</v>
      </c>
    </row>
    <row r="1054">
      <c r="A1054" s="5" t="s">
        <v>43</v>
      </c>
      <c r="B1054" s="17" t="s">
        <v>121</v>
      </c>
      <c r="C1054" s="10" t="s">
        <v>122</v>
      </c>
      <c r="D1054" s="18">
        <v>3.585510511E7</v>
      </c>
    </row>
    <row r="1055">
      <c r="A1055" s="5" t="s">
        <v>43</v>
      </c>
      <c r="B1055" s="17" t="s">
        <v>178</v>
      </c>
      <c r="C1055" s="10" t="s">
        <v>179</v>
      </c>
      <c r="D1055" s="18">
        <v>1.307313696E7</v>
      </c>
    </row>
    <row r="1056">
      <c r="A1056" s="5" t="s">
        <v>43</v>
      </c>
      <c r="B1056" s="17" t="s">
        <v>132</v>
      </c>
      <c r="C1056" s="10" t="s">
        <v>133</v>
      </c>
      <c r="D1056" s="18">
        <v>7.237677312E7</v>
      </c>
    </row>
    <row r="1057">
      <c r="A1057" s="5" t="s">
        <v>43</v>
      </c>
      <c r="B1057" s="17" t="s">
        <v>123</v>
      </c>
      <c r="C1057" s="10" t="s">
        <v>124</v>
      </c>
      <c r="D1057" s="18">
        <v>4740060.6</v>
      </c>
    </row>
    <row r="1058">
      <c r="A1058" s="5" t="s">
        <v>43</v>
      </c>
      <c r="B1058" s="17" t="s">
        <v>114</v>
      </c>
      <c r="C1058" s="10" t="s">
        <v>115</v>
      </c>
      <c r="D1058" s="18">
        <v>1.868419605E7</v>
      </c>
    </row>
    <row r="1059">
      <c r="A1059" s="5" t="s">
        <v>43</v>
      </c>
      <c r="B1059" s="17" t="s">
        <v>82</v>
      </c>
      <c r="C1059" s="10" t="s">
        <v>83</v>
      </c>
      <c r="D1059" s="18">
        <v>8.788311675E7</v>
      </c>
    </row>
    <row r="1060">
      <c r="A1060" s="5" t="s">
        <v>43</v>
      </c>
      <c r="B1060" s="17" t="s">
        <v>116</v>
      </c>
      <c r="C1060" s="10" t="s">
        <v>34</v>
      </c>
      <c r="D1060" s="18">
        <v>1.298541549E8</v>
      </c>
    </row>
    <row r="1061">
      <c r="A1061" s="5" t="s">
        <v>43</v>
      </c>
      <c r="B1061" s="17" t="s">
        <v>19</v>
      </c>
      <c r="C1061" s="10" t="s">
        <v>20</v>
      </c>
      <c r="D1061" s="18">
        <v>2.5916126496E8</v>
      </c>
    </row>
    <row r="1062">
      <c r="A1062" s="5" t="s">
        <v>43</v>
      </c>
      <c r="B1062" s="17" t="s">
        <v>15</v>
      </c>
      <c r="C1062" s="10" t="s">
        <v>16</v>
      </c>
      <c r="D1062" s="18">
        <v>1.382780952E7</v>
      </c>
    </row>
    <row r="1063">
      <c r="A1063" s="5" t="s">
        <v>43</v>
      </c>
      <c r="B1063" s="17" t="s">
        <v>24</v>
      </c>
      <c r="C1063" s="10" t="s">
        <v>25</v>
      </c>
      <c r="D1063" s="18">
        <v>7.1435204105E8</v>
      </c>
    </row>
    <row r="1064">
      <c r="A1064" s="5" t="s">
        <v>43</v>
      </c>
      <c r="B1064" s="17" t="s">
        <v>29</v>
      </c>
      <c r="C1064" s="10" t="s">
        <v>30</v>
      </c>
      <c r="D1064" s="18">
        <v>3.0587509836E8</v>
      </c>
    </row>
    <row r="1065">
      <c r="A1065" s="5" t="s">
        <v>43</v>
      </c>
      <c r="B1065" s="17" t="s">
        <v>33</v>
      </c>
      <c r="C1065" s="10" t="s">
        <v>34</v>
      </c>
      <c r="D1065" s="18">
        <v>1.723968448E8</v>
      </c>
    </row>
    <row r="1066">
      <c r="A1066" s="5" t="s">
        <v>43</v>
      </c>
      <c r="B1066" s="17" t="s">
        <v>110</v>
      </c>
      <c r="C1066" s="10" t="s">
        <v>111</v>
      </c>
      <c r="D1066" s="18">
        <v>6.934259492E7</v>
      </c>
    </row>
    <row r="1067">
      <c r="A1067" s="5" t="s">
        <v>43</v>
      </c>
      <c r="B1067" s="17" t="s">
        <v>116</v>
      </c>
      <c r="C1067" s="10" t="s">
        <v>34</v>
      </c>
      <c r="D1067" s="18">
        <v>5.0205620245E8</v>
      </c>
    </row>
    <row r="1068">
      <c r="A1068" s="5" t="s">
        <v>43</v>
      </c>
      <c r="B1068" s="17" t="s">
        <v>37</v>
      </c>
      <c r="C1068" s="10" t="s">
        <v>38</v>
      </c>
      <c r="D1068" s="18">
        <v>1.1140896E8</v>
      </c>
    </row>
    <row r="1069">
      <c r="A1069" s="5" t="s">
        <v>43</v>
      </c>
      <c r="B1069" s="17" t="s">
        <v>149</v>
      </c>
      <c r="C1069" s="10" t="s">
        <v>150</v>
      </c>
      <c r="D1069" s="18">
        <v>2.659697209E7</v>
      </c>
    </row>
    <row r="1070">
      <c r="A1070" s="5" t="s">
        <v>43</v>
      </c>
      <c r="B1070" s="17" t="s">
        <v>308</v>
      </c>
      <c r="C1070" s="10" t="s">
        <v>309</v>
      </c>
      <c r="D1070" s="18">
        <v>5.549055E7</v>
      </c>
    </row>
    <row r="1071">
      <c r="A1071" s="5" t="s">
        <v>43</v>
      </c>
      <c r="B1071" s="17" t="s">
        <v>41</v>
      </c>
      <c r="C1071" s="10" t="s">
        <v>42</v>
      </c>
      <c r="D1071" s="18">
        <v>7.6326444E7</v>
      </c>
    </row>
    <row r="1072">
      <c r="A1072" s="5" t="s">
        <v>43</v>
      </c>
      <c r="B1072" s="17" t="s">
        <v>45</v>
      </c>
      <c r="C1072" s="10" t="s">
        <v>46</v>
      </c>
      <c r="D1072" s="18">
        <v>1.4090745114E8</v>
      </c>
    </row>
    <row r="1073">
      <c r="A1073" s="5" t="s">
        <v>43</v>
      </c>
      <c r="B1073" s="17" t="s">
        <v>117</v>
      </c>
      <c r="C1073" s="10" t="s">
        <v>118</v>
      </c>
      <c r="D1073" s="18">
        <v>3.487664206E7</v>
      </c>
    </row>
    <row r="1074">
      <c r="A1074" s="5" t="s">
        <v>43</v>
      </c>
      <c r="B1074" s="17" t="s">
        <v>49</v>
      </c>
      <c r="C1074" s="10" t="s">
        <v>50</v>
      </c>
      <c r="D1074" s="18">
        <v>4.699033164E7</v>
      </c>
    </row>
    <row r="1075">
      <c r="A1075" s="5" t="s">
        <v>43</v>
      </c>
      <c r="B1075" s="17" t="s">
        <v>54</v>
      </c>
      <c r="C1075" s="10" t="s">
        <v>55</v>
      </c>
      <c r="D1075" s="18">
        <v>1.0641168252E8</v>
      </c>
    </row>
    <row r="1076">
      <c r="A1076" s="5" t="s">
        <v>43</v>
      </c>
      <c r="B1076" s="17" t="s">
        <v>59</v>
      </c>
      <c r="C1076" s="10" t="s">
        <v>60</v>
      </c>
      <c r="D1076" s="18">
        <v>8.18971251E7</v>
      </c>
    </row>
    <row r="1077">
      <c r="A1077" s="5" t="s">
        <v>43</v>
      </c>
      <c r="B1077" s="17" t="s">
        <v>61</v>
      </c>
      <c r="C1077" s="10" t="s">
        <v>62</v>
      </c>
      <c r="D1077" s="18">
        <v>2.385114584E7</v>
      </c>
    </row>
    <row r="1078">
      <c r="A1078" s="5" t="s">
        <v>43</v>
      </c>
      <c r="B1078" s="17" t="s">
        <v>119</v>
      </c>
      <c r="C1078" s="10" t="s">
        <v>120</v>
      </c>
      <c r="D1078" s="18">
        <v>5.2002594E7</v>
      </c>
    </row>
    <row r="1079">
      <c r="A1079" s="5" t="s">
        <v>43</v>
      </c>
      <c r="B1079" s="17" t="s">
        <v>63</v>
      </c>
      <c r="C1079" s="10" t="s">
        <v>64</v>
      </c>
      <c r="D1079" s="18">
        <v>5.09737658E7</v>
      </c>
    </row>
    <row r="1080">
      <c r="A1080" s="5" t="s">
        <v>43</v>
      </c>
      <c r="B1080" s="17" t="s">
        <v>160</v>
      </c>
      <c r="C1080" s="10" t="s">
        <v>161</v>
      </c>
      <c r="D1080" s="18">
        <v>3.845654475E7</v>
      </c>
    </row>
    <row r="1081">
      <c r="A1081" s="5" t="s">
        <v>43</v>
      </c>
      <c r="B1081" s="17" t="s">
        <v>164</v>
      </c>
      <c r="C1081" s="10" t="s">
        <v>165</v>
      </c>
      <c r="D1081" s="18">
        <v>3.688542365E7</v>
      </c>
    </row>
    <row r="1082">
      <c r="A1082" s="5" t="s">
        <v>43</v>
      </c>
      <c r="B1082" s="17" t="s">
        <v>166</v>
      </c>
      <c r="C1082" s="10" t="s">
        <v>167</v>
      </c>
      <c r="D1082" s="18">
        <v>4.800497925E7</v>
      </c>
    </row>
    <row r="1083">
      <c r="A1083" s="5" t="s">
        <v>43</v>
      </c>
      <c r="B1083" s="17" t="s">
        <v>65</v>
      </c>
      <c r="C1083" s="10" t="s">
        <v>66</v>
      </c>
      <c r="D1083" s="18">
        <v>3.849301176E7</v>
      </c>
    </row>
    <row r="1084">
      <c r="A1084" s="5" t="s">
        <v>43</v>
      </c>
      <c r="B1084" s="17" t="s">
        <v>170</v>
      </c>
      <c r="C1084" s="10" t="s">
        <v>171</v>
      </c>
      <c r="D1084" s="18">
        <v>9928195.2</v>
      </c>
    </row>
    <row r="1085">
      <c r="A1085" s="5" t="s">
        <v>43</v>
      </c>
      <c r="B1085" s="17" t="s">
        <v>67</v>
      </c>
      <c r="C1085" s="10" t="s">
        <v>68</v>
      </c>
      <c r="D1085" s="18">
        <v>3.235421085E7</v>
      </c>
    </row>
    <row r="1086">
      <c r="A1086" s="5" t="s">
        <v>43</v>
      </c>
      <c r="B1086" s="17" t="s">
        <v>176</v>
      </c>
      <c r="C1086" s="10" t="s">
        <v>177</v>
      </c>
      <c r="D1086" s="18">
        <v>1.281908025E7</v>
      </c>
    </row>
    <row r="1087">
      <c r="A1087" s="5" t="s">
        <v>43</v>
      </c>
      <c r="B1087" s="17" t="s">
        <v>178</v>
      </c>
      <c r="C1087" s="10" t="s">
        <v>179</v>
      </c>
      <c r="D1087" s="18">
        <v>7.115736404E7</v>
      </c>
    </row>
    <row r="1088">
      <c r="A1088" s="5" t="s">
        <v>43</v>
      </c>
      <c r="B1088" s="17" t="s">
        <v>69</v>
      </c>
      <c r="C1088" s="10" t="s">
        <v>70</v>
      </c>
      <c r="D1088" s="18">
        <v>6.978951868E7</v>
      </c>
    </row>
    <row r="1089">
      <c r="A1089" s="5" t="s">
        <v>43</v>
      </c>
      <c r="B1089" s="17" t="s">
        <v>315</v>
      </c>
      <c r="C1089" s="10" t="s">
        <v>70</v>
      </c>
      <c r="D1089" s="18">
        <v>4.421414E7</v>
      </c>
    </row>
    <row r="1090">
      <c r="A1090" s="5" t="s">
        <v>43</v>
      </c>
      <c r="B1090" s="17" t="s">
        <v>180</v>
      </c>
      <c r="C1090" s="10" t="s">
        <v>181</v>
      </c>
      <c r="D1090" s="18">
        <v>2.49393001E7</v>
      </c>
    </row>
    <row r="1091">
      <c r="A1091" s="5" t="s">
        <v>43</v>
      </c>
      <c r="B1091" s="17" t="s">
        <v>184</v>
      </c>
      <c r="C1091" s="10" t="s">
        <v>185</v>
      </c>
      <c r="D1091" s="18">
        <v>3.812768988E7</v>
      </c>
    </row>
    <row r="1092">
      <c r="A1092" s="5" t="s">
        <v>43</v>
      </c>
      <c r="B1092" s="17" t="s">
        <v>71</v>
      </c>
      <c r="C1092" s="10" t="s">
        <v>72</v>
      </c>
      <c r="D1092" s="18">
        <v>1.492584155E8</v>
      </c>
    </row>
    <row r="1093">
      <c r="A1093" s="5" t="s">
        <v>43</v>
      </c>
      <c r="B1093" s="17" t="s">
        <v>192</v>
      </c>
      <c r="C1093" s="10" t="s">
        <v>193</v>
      </c>
      <c r="D1093" s="18">
        <v>3.410587395E7</v>
      </c>
    </row>
    <row r="1094">
      <c r="A1094" s="5" t="s">
        <v>43</v>
      </c>
      <c r="B1094" s="17" t="s">
        <v>121</v>
      </c>
      <c r="C1094" s="10" t="s">
        <v>122</v>
      </c>
      <c r="D1094" s="18">
        <v>7.244575789E7</v>
      </c>
    </row>
    <row r="1095">
      <c r="A1095" s="5" t="s">
        <v>43</v>
      </c>
      <c r="B1095" s="17" t="s">
        <v>73</v>
      </c>
      <c r="C1095" s="10" t="s">
        <v>74</v>
      </c>
      <c r="D1095" s="18">
        <v>1.901604082E8</v>
      </c>
    </row>
    <row r="1096">
      <c r="A1096" s="5" t="s">
        <v>43</v>
      </c>
      <c r="B1096" s="17" t="s">
        <v>316</v>
      </c>
      <c r="C1096" s="10" t="s">
        <v>317</v>
      </c>
      <c r="D1096" s="18">
        <v>3.164497365E7</v>
      </c>
    </row>
    <row r="1097">
      <c r="A1097" s="5" t="s">
        <v>43</v>
      </c>
      <c r="B1097" s="17" t="s">
        <v>123</v>
      </c>
      <c r="C1097" s="10" t="s">
        <v>124</v>
      </c>
      <c r="D1097" s="18">
        <v>7858958.4</v>
      </c>
    </row>
    <row r="1098">
      <c r="A1098" s="5" t="s">
        <v>43</v>
      </c>
      <c r="B1098" s="17" t="s">
        <v>75</v>
      </c>
      <c r="C1098" s="10" t="s">
        <v>76</v>
      </c>
      <c r="D1098" s="18">
        <v>5.871846838E7</v>
      </c>
    </row>
    <row r="1099">
      <c r="A1099" s="5" t="s">
        <v>43</v>
      </c>
      <c r="B1099" s="17" t="s">
        <v>199</v>
      </c>
      <c r="C1099" s="10" t="s">
        <v>200</v>
      </c>
      <c r="D1099" s="18">
        <v>9735841.08</v>
      </c>
    </row>
    <row r="1100">
      <c r="A1100" s="5" t="s">
        <v>43</v>
      </c>
      <c r="B1100" s="17" t="s">
        <v>201</v>
      </c>
      <c r="C1100" s="10" t="s">
        <v>202</v>
      </c>
      <c r="D1100" s="18">
        <v>9.600226092E7</v>
      </c>
    </row>
    <row r="1101">
      <c r="A1101" s="5" t="s">
        <v>43</v>
      </c>
      <c r="B1101" s="17" t="s">
        <v>203</v>
      </c>
      <c r="C1101" s="10" t="s">
        <v>204</v>
      </c>
      <c r="D1101" s="18">
        <v>1.897562527E7</v>
      </c>
    </row>
    <row r="1102">
      <c r="A1102" s="5" t="s">
        <v>43</v>
      </c>
      <c r="B1102" s="17" t="s">
        <v>77</v>
      </c>
      <c r="C1102" s="10" t="s">
        <v>78</v>
      </c>
      <c r="D1102" s="18">
        <v>3.38893316E7</v>
      </c>
    </row>
    <row r="1103">
      <c r="A1103" s="5" t="s">
        <v>43</v>
      </c>
      <c r="B1103" s="17" t="s">
        <v>130</v>
      </c>
      <c r="C1103" s="10" t="s">
        <v>131</v>
      </c>
      <c r="D1103" s="18">
        <v>3.0037799288E8</v>
      </c>
    </row>
    <row r="1104">
      <c r="A1104" s="5" t="s">
        <v>43</v>
      </c>
      <c r="B1104" s="17" t="s">
        <v>132</v>
      </c>
      <c r="C1104" s="10" t="s">
        <v>133</v>
      </c>
      <c r="D1104" s="18">
        <v>7.8176210688E8</v>
      </c>
    </row>
    <row r="1105">
      <c r="A1105" s="5" t="s">
        <v>43</v>
      </c>
      <c r="B1105" s="17" t="s">
        <v>79</v>
      </c>
      <c r="C1105" s="10" t="s">
        <v>6</v>
      </c>
      <c r="D1105" s="18">
        <v>2.7651962689E8</v>
      </c>
    </row>
    <row r="1106">
      <c r="A1106" s="5" t="s">
        <v>43</v>
      </c>
      <c r="B1106" s="17" t="s">
        <v>125</v>
      </c>
      <c r="C1106" s="10" t="s">
        <v>126</v>
      </c>
      <c r="D1106" s="18">
        <v>1.32215085E8</v>
      </c>
    </row>
    <row r="1107">
      <c r="A1107" s="5" t="s">
        <v>43</v>
      </c>
      <c r="B1107" s="17" t="s">
        <v>80</v>
      </c>
      <c r="C1107" s="10" t="s">
        <v>81</v>
      </c>
      <c r="D1107" s="18">
        <v>2.0555997225E8</v>
      </c>
    </row>
    <row r="1108">
      <c r="A1108" s="5" t="s">
        <v>43</v>
      </c>
      <c r="B1108" s="17" t="s">
        <v>82</v>
      </c>
      <c r="C1108" s="10" t="s">
        <v>83</v>
      </c>
      <c r="D1108" s="18">
        <v>2.4508308825E8</v>
      </c>
    </row>
    <row r="1109">
      <c r="A1109" s="5" t="s">
        <v>43</v>
      </c>
      <c r="B1109" s="17" t="s">
        <v>84</v>
      </c>
      <c r="C1109" s="10" t="s">
        <v>85</v>
      </c>
      <c r="D1109" s="18">
        <v>2.768812456E7</v>
      </c>
    </row>
    <row r="1110">
      <c r="A1110" s="5" t="s">
        <v>43</v>
      </c>
      <c r="B1110" s="17" t="s">
        <v>86</v>
      </c>
      <c r="C1110" s="10" t="s">
        <v>87</v>
      </c>
      <c r="D1110" s="18">
        <v>2.804801021E7</v>
      </c>
    </row>
    <row r="1111">
      <c r="A1111" s="5" t="s">
        <v>43</v>
      </c>
      <c r="B1111" s="17" t="s">
        <v>88</v>
      </c>
      <c r="C1111" s="10" t="s">
        <v>89</v>
      </c>
      <c r="D1111" s="18">
        <v>2.710015511E7</v>
      </c>
    </row>
    <row r="1112">
      <c r="A1112" s="5" t="s">
        <v>43</v>
      </c>
      <c r="B1112" s="17" t="s">
        <v>92</v>
      </c>
      <c r="C1112" s="10" t="s">
        <v>93</v>
      </c>
      <c r="D1112" s="18">
        <v>6.783078258E7</v>
      </c>
    </row>
    <row r="1113">
      <c r="A1113" s="5" t="s">
        <v>43</v>
      </c>
      <c r="B1113" s="17" t="s">
        <v>94</v>
      </c>
      <c r="C1113" s="10" t="s">
        <v>95</v>
      </c>
      <c r="D1113" s="18">
        <v>4.40097036E8</v>
      </c>
    </row>
    <row r="1114">
      <c r="A1114" s="5" t="s">
        <v>43</v>
      </c>
      <c r="B1114" s="17" t="s">
        <v>127</v>
      </c>
      <c r="C1114" s="10" t="s">
        <v>95</v>
      </c>
      <c r="D1114" s="18">
        <v>6.78218994E8</v>
      </c>
    </row>
    <row r="1115">
      <c r="A1115" s="5" t="s">
        <v>43</v>
      </c>
      <c r="B1115" s="17" t="s">
        <v>246</v>
      </c>
      <c r="C1115" s="10" t="s">
        <v>247</v>
      </c>
      <c r="D1115" s="18">
        <v>4.676426464E7</v>
      </c>
    </row>
    <row r="1116">
      <c r="A1116" s="5" t="s">
        <v>43</v>
      </c>
      <c r="B1116" s="17" t="s">
        <v>248</v>
      </c>
      <c r="C1116" s="10" t="s">
        <v>249</v>
      </c>
      <c r="D1116" s="18">
        <v>1.2480132672E8</v>
      </c>
    </row>
    <row r="1117">
      <c r="A1117" s="5" t="s">
        <v>43</v>
      </c>
      <c r="B1117" s="17" t="s">
        <v>96</v>
      </c>
      <c r="C1117" s="10" t="s">
        <v>97</v>
      </c>
      <c r="D1117" s="18">
        <v>1.1320387752E8</v>
      </c>
    </row>
    <row r="1118">
      <c r="A1118" s="5" t="s">
        <v>43</v>
      </c>
      <c r="B1118" s="17" t="s">
        <v>98</v>
      </c>
      <c r="C1118" s="10" t="s">
        <v>99</v>
      </c>
      <c r="D1118" s="18">
        <v>1.0715213912E8</v>
      </c>
    </row>
    <row r="1119">
      <c r="A1119" s="5" t="s">
        <v>43</v>
      </c>
      <c r="B1119" s="17" t="s">
        <v>100</v>
      </c>
      <c r="C1119" s="10" t="s">
        <v>101</v>
      </c>
      <c r="D1119" s="18">
        <v>9.937175864E7</v>
      </c>
    </row>
    <row r="1120">
      <c r="A1120" s="5" t="s">
        <v>43</v>
      </c>
      <c r="B1120" s="17" t="s">
        <v>102</v>
      </c>
      <c r="C1120" s="10" t="s">
        <v>103</v>
      </c>
      <c r="D1120" s="18">
        <v>1.9701859392E8</v>
      </c>
    </row>
    <row r="1121">
      <c r="A1121" s="5" t="s">
        <v>43</v>
      </c>
      <c r="B1121" s="17" t="s">
        <v>270</v>
      </c>
      <c r="C1121" s="10" t="s">
        <v>271</v>
      </c>
      <c r="D1121" s="18">
        <v>6.152420952E7</v>
      </c>
    </row>
    <row r="1122">
      <c r="A1122" s="5" t="s">
        <v>43</v>
      </c>
      <c r="B1122" s="17" t="s">
        <v>272</v>
      </c>
      <c r="C1122" s="10" t="s">
        <v>273</v>
      </c>
      <c r="D1122" s="18">
        <v>5.342026433E7</v>
      </c>
    </row>
    <row r="1123">
      <c r="A1123" s="5" t="s">
        <v>43</v>
      </c>
      <c r="B1123" s="17" t="s">
        <v>104</v>
      </c>
      <c r="C1123" s="10" t="s">
        <v>105</v>
      </c>
      <c r="D1123" s="18">
        <v>1.0987369472E8</v>
      </c>
    </row>
    <row r="1124">
      <c r="A1124" s="5" t="s">
        <v>43</v>
      </c>
      <c r="B1124" s="17" t="s">
        <v>128</v>
      </c>
      <c r="C1124" s="10" t="s">
        <v>129</v>
      </c>
      <c r="D1124" s="18">
        <v>1.54129578E7</v>
      </c>
    </row>
    <row r="1125">
      <c r="A1125" s="5" t="s">
        <v>43</v>
      </c>
      <c r="B1125" s="17" t="s">
        <v>106</v>
      </c>
      <c r="C1125" s="10" t="s">
        <v>107</v>
      </c>
      <c r="D1125" s="18">
        <v>1.245328492E9</v>
      </c>
    </row>
    <row r="1126">
      <c r="A1126" s="5" t="s">
        <v>43</v>
      </c>
      <c r="B1126" s="17" t="s">
        <v>332</v>
      </c>
      <c r="C1126" s="10" t="s">
        <v>333</v>
      </c>
      <c r="D1126" s="18">
        <v>9.2719666E7</v>
      </c>
    </row>
    <row r="1127">
      <c r="A1127" s="5" t="s">
        <v>43</v>
      </c>
      <c r="B1127" s="17" t="s">
        <v>108</v>
      </c>
      <c r="C1127" s="10" t="s">
        <v>109</v>
      </c>
      <c r="D1127" s="18">
        <v>6.879086E7</v>
      </c>
    </row>
    <row r="1128">
      <c r="A1128" s="5" t="s">
        <v>43</v>
      </c>
      <c r="B1128" s="17" t="s">
        <v>110</v>
      </c>
      <c r="C1128" s="10" t="s">
        <v>111</v>
      </c>
      <c r="D1128" s="18">
        <v>1.5615456908E8</v>
      </c>
    </row>
    <row r="1129">
      <c r="A1129" s="5" t="s">
        <v>43</v>
      </c>
      <c r="B1129" s="17" t="s">
        <v>112</v>
      </c>
      <c r="C1129" s="10" t="s">
        <v>113</v>
      </c>
      <c r="D1129" s="18">
        <v>3.979803744E7</v>
      </c>
    </row>
    <row r="1130">
      <c r="A1130" s="5" t="s">
        <v>43</v>
      </c>
      <c r="B1130" s="17" t="s">
        <v>90</v>
      </c>
      <c r="C1130" s="10" t="s">
        <v>91</v>
      </c>
      <c r="D1130" s="18">
        <v>1.2304430996E8</v>
      </c>
    </row>
    <row r="1131">
      <c r="A1131" s="5" t="s">
        <v>43</v>
      </c>
      <c r="B1131" s="17" t="s">
        <v>134</v>
      </c>
      <c r="C1131" s="10" t="s">
        <v>135</v>
      </c>
      <c r="D1131" s="18">
        <v>2222220.0</v>
      </c>
    </row>
    <row r="1132">
      <c r="A1132" s="5" t="s">
        <v>47</v>
      </c>
      <c r="B1132" s="17" t="s">
        <v>15</v>
      </c>
      <c r="C1132" s="10" t="s">
        <v>16</v>
      </c>
      <c r="D1132" s="18">
        <v>1.076744844E7</v>
      </c>
    </row>
    <row r="1133">
      <c r="A1133" s="5" t="s">
        <v>47</v>
      </c>
      <c r="B1133" s="17" t="s">
        <v>19</v>
      </c>
      <c r="C1133" s="10" t="s">
        <v>20</v>
      </c>
      <c r="D1133" s="18">
        <v>1.542892416E8</v>
      </c>
    </row>
    <row r="1134">
      <c r="A1134" s="5" t="s">
        <v>47</v>
      </c>
      <c r="B1134" s="17" t="s">
        <v>24</v>
      </c>
      <c r="C1134" s="10" t="s">
        <v>25</v>
      </c>
      <c r="D1134" s="18">
        <v>3.256030608E8</v>
      </c>
    </row>
    <row r="1135">
      <c r="A1135" s="5" t="s">
        <v>47</v>
      </c>
      <c r="B1135" s="17" t="s">
        <v>29</v>
      </c>
      <c r="C1135" s="10" t="s">
        <v>30</v>
      </c>
      <c r="D1135" s="18">
        <v>1.4929110468E8</v>
      </c>
    </row>
    <row r="1136">
      <c r="A1136" s="5" t="s">
        <v>47</v>
      </c>
      <c r="B1136" s="17" t="s">
        <v>33</v>
      </c>
      <c r="C1136" s="10" t="s">
        <v>34</v>
      </c>
      <c r="D1136" s="18">
        <v>7.5590637E7</v>
      </c>
    </row>
    <row r="1137">
      <c r="A1137" s="5" t="s">
        <v>47</v>
      </c>
      <c r="B1137" s="17" t="s">
        <v>37</v>
      </c>
      <c r="C1137" s="10" t="s">
        <v>38</v>
      </c>
      <c r="D1137" s="18">
        <v>3.337260832E7</v>
      </c>
    </row>
    <row r="1138">
      <c r="A1138" s="5" t="s">
        <v>47</v>
      </c>
      <c r="B1138" s="17" t="s">
        <v>149</v>
      </c>
      <c r="C1138" s="10" t="s">
        <v>150</v>
      </c>
      <c r="D1138" s="18">
        <v>5140447.78</v>
      </c>
    </row>
    <row r="1139">
      <c r="A1139" s="5" t="s">
        <v>47</v>
      </c>
      <c r="B1139" s="17" t="s">
        <v>41</v>
      </c>
      <c r="C1139" s="10" t="s">
        <v>42</v>
      </c>
      <c r="D1139" s="18">
        <v>4.54430262E7</v>
      </c>
    </row>
    <row r="1140">
      <c r="A1140" s="5" t="s">
        <v>47</v>
      </c>
      <c r="B1140" s="17" t="s">
        <v>45</v>
      </c>
      <c r="C1140" s="10" t="s">
        <v>46</v>
      </c>
      <c r="D1140" s="18">
        <v>5.725378152E7</v>
      </c>
    </row>
    <row r="1141">
      <c r="A1141" s="5" t="s">
        <v>47</v>
      </c>
      <c r="B1141" s="17" t="s">
        <v>49</v>
      </c>
      <c r="C1141" s="10" t="s">
        <v>50</v>
      </c>
      <c r="D1141" s="18">
        <v>1.160500437E7</v>
      </c>
    </row>
    <row r="1142">
      <c r="A1142" s="5" t="s">
        <v>47</v>
      </c>
      <c r="B1142" s="17" t="s">
        <v>54</v>
      </c>
      <c r="C1142" s="10" t="s">
        <v>55</v>
      </c>
      <c r="D1142" s="18">
        <v>5.628207438E7</v>
      </c>
    </row>
    <row r="1143">
      <c r="A1143" s="5" t="s">
        <v>47</v>
      </c>
      <c r="B1143" s="17" t="s">
        <v>59</v>
      </c>
      <c r="C1143" s="10" t="s">
        <v>60</v>
      </c>
      <c r="D1143" s="18">
        <v>3.29125944E7</v>
      </c>
    </row>
    <row r="1144">
      <c r="A1144" s="5" t="s">
        <v>47</v>
      </c>
      <c r="B1144" s="17" t="s">
        <v>61</v>
      </c>
      <c r="C1144" s="10" t="s">
        <v>62</v>
      </c>
      <c r="D1144" s="18">
        <v>1.576709315E7</v>
      </c>
    </row>
    <row r="1145">
      <c r="A1145" s="5" t="s">
        <v>47</v>
      </c>
      <c r="B1145" s="17" t="s">
        <v>63</v>
      </c>
      <c r="C1145" s="10" t="s">
        <v>64</v>
      </c>
      <c r="D1145" s="18">
        <v>1.420624482E7</v>
      </c>
    </row>
    <row r="1146">
      <c r="A1146" s="5" t="s">
        <v>47</v>
      </c>
      <c r="B1146" s="17" t="s">
        <v>160</v>
      </c>
      <c r="C1146" s="10" t="s">
        <v>161</v>
      </c>
      <c r="D1146" s="18">
        <v>1.826475525E7</v>
      </c>
    </row>
    <row r="1147">
      <c r="A1147" s="5" t="s">
        <v>47</v>
      </c>
      <c r="B1147" s="17" t="s">
        <v>164</v>
      </c>
      <c r="C1147" s="10" t="s">
        <v>165</v>
      </c>
      <c r="D1147" s="18">
        <v>1.992554511E7</v>
      </c>
    </row>
    <row r="1148">
      <c r="A1148" s="5" t="s">
        <v>47</v>
      </c>
      <c r="B1148" s="17" t="s">
        <v>166</v>
      </c>
      <c r="C1148" s="10" t="s">
        <v>167</v>
      </c>
      <c r="D1148" s="18">
        <v>1.38598446E7</v>
      </c>
    </row>
    <row r="1149">
      <c r="A1149" s="5" t="s">
        <v>47</v>
      </c>
      <c r="B1149" s="17" t="s">
        <v>65</v>
      </c>
      <c r="C1149" s="10" t="s">
        <v>66</v>
      </c>
      <c r="D1149" s="18">
        <v>1.333783632E7</v>
      </c>
    </row>
    <row r="1150">
      <c r="A1150" s="5" t="s">
        <v>47</v>
      </c>
      <c r="B1150" s="17" t="s">
        <v>170</v>
      </c>
      <c r="C1150" s="10" t="s">
        <v>171</v>
      </c>
      <c r="D1150" s="18">
        <v>6266491.2</v>
      </c>
    </row>
    <row r="1151">
      <c r="A1151" s="5" t="s">
        <v>47</v>
      </c>
      <c r="B1151" s="17" t="s">
        <v>67</v>
      </c>
      <c r="C1151" s="10" t="s">
        <v>68</v>
      </c>
      <c r="D1151" s="18">
        <v>7304704.2</v>
      </c>
    </row>
    <row r="1152">
      <c r="A1152" s="5" t="s">
        <v>47</v>
      </c>
      <c r="B1152" s="17" t="s">
        <v>176</v>
      </c>
      <c r="C1152" s="10" t="s">
        <v>177</v>
      </c>
      <c r="D1152" s="18">
        <v>4770938.35</v>
      </c>
    </row>
    <row r="1153">
      <c r="A1153" s="5" t="s">
        <v>47</v>
      </c>
      <c r="B1153" s="17" t="s">
        <v>178</v>
      </c>
      <c r="C1153" s="10" t="s">
        <v>179</v>
      </c>
      <c r="D1153" s="18">
        <v>2.114337827E7</v>
      </c>
    </row>
    <row r="1154">
      <c r="A1154" s="5" t="s">
        <v>47</v>
      </c>
      <c r="B1154" s="17" t="s">
        <v>69</v>
      </c>
      <c r="C1154" s="10" t="s">
        <v>70</v>
      </c>
      <c r="D1154" s="18">
        <v>2.58153847E7</v>
      </c>
    </row>
    <row r="1155">
      <c r="A1155" s="5" t="s">
        <v>47</v>
      </c>
      <c r="B1155" s="17" t="s">
        <v>180</v>
      </c>
      <c r="C1155" s="10" t="s">
        <v>181</v>
      </c>
      <c r="D1155" s="18">
        <v>7468124.95</v>
      </c>
    </row>
    <row r="1156">
      <c r="A1156" s="5" t="s">
        <v>47</v>
      </c>
      <c r="B1156" s="17" t="s">
        <v>184</v>
      </c>
      <c r="C1156" s="10" t="s">
        <v>185</v>
      </c>
      <c r="D1156" s="18">
        <v>1.336023399E7</v>
      </c>
    </row>
    <row r="1157">
      <c r="A1157" s="5" t="s">
        <v>47</v>
      </c>
      <c r="B1157" s="17" t="s">
        <v>71</v>
      </c>
      <c r="C1157" s="10" t="s">
        <v>72</v>
      </c>
      <c r="D1157" s="18">
        <v>6.03257984E7</v>
      </c>
    </row>
    <row r="1158">
      <c r="A1158" s="5" t="s">
        <v>47</v>
      </c>
      <c r="B1158" s="17" t="s">
        <v>192</v>
      </c>
      <c r="C1158" s="10" t="s">
        <v>193</v>
      </c>
      <c r="D1158" s="18">
        <v>1.089914955E7</v>
      </c>
    </row>
    <row r="1159">
      <c r="A1159" s="5" t="s">
        <v>47</v>
      </c>
      <c r="B1159" s="17" t="s">
        <v>73</v>
      </c>
      <c r="C1159" s="10" t="s">
        <v>74</v>
      </c>
      <c r="D1159" s="18">
        <v>1.003882887E8</v>
      </c>
    </row>
    <row r="1160">
      <c r="A1160" s="5" t="s">
        <v>47</v>
      </c>
      <c r="B1160" s="17" t="s">
        <v>75</v>
      </c>
      <c r="C1160" s="10" t="s">
        <v>76</v>
      </c>
      <c r="D1160" s="18">
        <v>2.508297948E7</v>
      </c>
    </row>
    <row r="1161">
      <c r="A1161" s="5" t="s">
        <v>47</v>
      </c>
      <c r="B1161" s="17" t="s">
        <v>199</v>
      </c>
      <c r="C1161" s="10" t="s">
        <v>200</v>
      </c>
      <c r="D1161" s="18">
        <v>4957157.88</v>
      </c>
    </row>
    <row r="1162">
      <c r="A1162" s="5" t="s">
        <v>47</v>
      </c>
      <c r="B1162" s="17" t="s">
        <v>201</v>
      </c>
      <c r="C1162" s="10" t="s">
        <v>202</v>
      </c>
      <c r="D1162" s="18">
        <v>5.095042038E7</v>
      </c>
    </row>
    <row r="1163">
      <c r="A1163" s="5" t="s">
        <v>47</v>
      </c>
      <c r="B1163" s="17" t="s">
        <v>203</v>
      </c>
      <c r="C1163" s="10" t="s">
        <v>204</v>
      </c>
      <c r="D1163" s="18">
        <v>9116726.6</v>
      </c>
    </row>
    <row r="1164">
      <c r="A1164" s="5" t="s">
        <v>47</v>
      </c>
      <c r="B1164" s="17" t="s">
        <v>77</v>
      </c>
      <c r="C1164" s="10" t="s">
        <v>78</v>
      </c>
      <c r="D1164" s="18">
        <v>9726438.0</v>
      </c>
    </row>
    <row r="1165">
      <c r="A1165" s="5" t="s">
        <v>47</v>
      </c>
      <c r="B1165" s="17" t="s">
        <v>79</v>
      </c>
      <c r="C1165" s="10" t="s">
        <v>6</v>
      </c>
      <c r="D1165" s="18">
        <v>7.945476864E7</v>
      </c>
    </row>
    <row r="1166">
      <c r="A1166" s="5" t="s">
        <v>47</v>
      </c>
      <c r="B1166" s="17" t="s">
        <v>80</v>
      </c>
      <c r="C1166" s="10" t="s">
        <v>81</v>
      </c>
      <c r="D1166" s="18">
        <v>5.467789365E7</v>
      </c>
    </row>
    <row r="1167">
      <c r="A1167" s="5" t="s">
        <v>47</v>
      </c>
      <c r="B1167" s="17" t="s">
        <v>82</v>
      </c>
      <c r="C1167" s="10" t="s">
        <v>83</v>
      </c>
      <c r="D1167" s="18">
        <v>1.207814751E8</v>
      </c>
    </row>
    <row r="1168">
      <c r="A1168" s="5" t="s">
        <v>47</v>
      </c>
      <c r="B1168" s="17" t="s">
        <v>84</v>
      </c>
      <c r="C1168" s="10" t="s">
        <v>85</v>
      </c>
      <c r="D1168" s="18">
        <v>1.157534383E7</v>
      </c>
    </row>
    <row r="1169">
      <c r="A1169" s="5" t="s">
        <v>47</v>
      </c>
      <c r="B1169" s="17" t="s">
        <v>86</v>
      </c>
      <c r="C1169" s="10" t="s">
        <v>87</v>
      </c>
      <c r="D1169" s="18">
        <v>7746879.07</v>
      </c>
    </row>
    <row r="1170">
      <c r="A1170" s="5" t="s">
        <v>47</v>
      </c>
      <c r="B1170" s="17" t="s">
        <v>88</v>
      </c>
      <c r="C1170" s="10" t="s">
        <v>89</v>
      </c>
      <c r="D1170" s="18">
        <v>1.510527244E7</v>
      </c>
    </row>
    <row r="1171">
      <c r="A1171" s="5" t="s">
        <v>47</v>
      </c>
      <c r="B1171" s="17" t="s">
        <v>90</v>
      </c>
      <c r="C1171" s="10" t="s">
        <v>91</v>
      </c>
      <c r="D1171" s="18">
        <v>3.782429222E7</v>
      </c>
    </row>
    <row r="1172">
      <c r="A1172" s="5" t="s">
        <v>47</v>
      </c>
      <c r="B1172" s="17" t="s">
        <v>92</v>
      </c>
      <c r="C1172" s="10" t="s">
        <v>93</v>
      </c>
      <c r="D1172" s="18">
        <v>2.109867788E7</v>
      </c>
    </row>
    <row r="1173">
      <c r="A1173" s="5" t="s">
        <v>47</v>
      </c>
      <c r="B1173" s="17" t="s">
        <v>94</v>
      </c>
      <c r="C1173" s="10" t="s">
        <v>95</v>
      </c>
      <c r="D1173" s="18">
        <v>2.0021646544E8</v>
      </c>
    </row>
    <row r="1174">
      <c r="A1174" s="5" t="s">
        <v>47</v>
      </c>
      <c r="B1174" s="17" t="s">
        <v>246</v>
      </c>
      <c r="C1174" s="10" t="s">
        <v>247</v>
      </c>
      <c r="D1174" s="18">
        <v>1.707609916E7</v>
      </c>
    </row>
    <row r="1175">
      <c r="A1175" s="5" t="s">
        <v>47</v>
      </c>
      <c r="B1175" s="17" t="s">
        <v>248</v>
      </c>
      <c r="C1175" s="10" t="s">
        <v>249</v>
      </c>
      <c r="D1175" s="18">
        <v>3.546118656E7</v>
      </c>
    </row>
    <row r="1176">
      <c r="A1176" s="5" t="s">
        <v>47</v>
      </c>
      <c r="B1176" s="17" t="s">
        <v>96</v>
      </c>
      <c r="C1176" s="10" t="s">
        <v>97</v>
      </c>
      <c r="D1176" s="18">
        <v>6.796118175E7</v>
      </c>
    </row>
    <row r="1177">
      <c r="A1177" s="5" t="s">
        <v>47</v>
      </c>
      <c r="B1177" s="17" t="s">
        <v>98</v>
      </c>
      <c r="C1177" s="10" t="s">
        <v>99</v>
      </c>
      <c r="D1177" s="18">
        <v>3.088820384E7</v>
      </c>
    </row>
    <row r="1178">
      <c r="A1178" s="5" t="s">
        <v>47</v>
      </c>
      <c r="B1178" s="17" t="s">
        <v>100</v>
      </c>
      <c r="C1178" s="10" t="s">
        <v>101</v>
      </c>
      <c r="D1178" s="18">
        <v>2.331696864E7</v>
      </c>
    </row>
    <row r="1179">
      <c r="A1179" s="5" t="s">
        <v>47</v>
      </c>
      <c r="B1179" s="17" t="s">
        <v>102</v>
      </c>
      <c r="C1179" s="10" t="s">
        <v>103</v>
      </c>
      <c r="D1179" s="18">
        <v>4.449015678E7</v>
      </c>
    </row>
    <row r="1180">
      <c r="A1180" s="5" t="s">
        <v>47</v>
      </c>
      <c r="B1180" s="17" t="s">
        <v>270</v>
      </c>
      <c r="C1180" s="10" t="s">
        <v>271</v>
      </c>
      <c r="D1180" s="18">
        <v>2.081343024E7</v>
      </c>
    </row>
    <row r="1181">
      <c r="A1181" s="5" t="s">
        <v>47</v>
      </c>
      <c r="B1181" s="17" t="s">
        <v>272</v>
      </c>
      <c r="C1181" s="10" t="s">
        <v>273</v>
      </c>
      <c r="D1181" s="18">
        <v>3.12245959E7</v>
      </c>
    </row>
    <row r="1182">
      <c r="A1182" s="5" t="s">
        <v>47</v>
      </c>
      <c r="B1182" s="17" t="s">
        <v>104</v>
      </c>
      <c r="C1182" s="10" t="s">
        <v>105</v>
      </c>
      <c r="D1182" s="18">
        <v>5.2849012E7</v>
      </c>
    </row>
    <row r="1183">
      <c r="A1183" s="5" t="s">
        <v>47</v>
      </c>
      <c r="B1183" s="17" t="s">
        <v>106</v>
      </c>
      <c r="C1183" s="10" t="s">
        <v>107</v>
      </c>
      <c r="D1183" s="18">
        <v>5.26572225E8</v>
      </c>
    </row>
    <row r="1184">
      <c r="A1184" s="5" t="s">
        <v>47</v>
      </c>
      <c r="B1184" s="17" t="s">
        <v>108</v>
      </c>
      <c r="C1184" s="10" t="s">
        <v>109</v>
      </c>
      <c r="D1184" s="18">
        <v>2.84111652E7</v>
      </c>
    </row>
    <row r="1185">
      <c r="A1185" s="5" t="s">
        <v>47</v>
      </c>
      <c r="B1185" s="17" t="s">
        <v>110</v>
      </c>
      <c r="C1185" s="10" t="s">
        <v>111</v>
      </c>
      <c r="D1185" s="18">
        <v>3.642690256E7</v>
      </c>
    </row>
    <row r="1186">
      <c r="A1186" s="5" t="s">
        <v>47</v>
      </c>
      <c r="B1186" s="17" t="s">
        <v>112</v>
      </c>
      <c r="C1186" s="10" t="s">
        <v>113</v>
      </c>
      <c r="D1186" s="18">
        <v>1.127970336E7</v>
      </c>
    </row>
    <row r="1187">
      <c r="A1187" s="5" t="s">
        <v>47</v>
      </c>
      <c r="B1187" s="17" t="s">
        <v>19</v>
      </c>
      <c r="C1187" s="10" t="s">
        <v>20</v>
      </c>
      <c r="D1187" s="18">
        <v>5.96616384E7</v>
      </c>
    </row>
    <row r="1188">
      <c r="A1188" s="5" t="s">
        <v>47</v>
      </c>
      <c r="B1188" s="17" t="s">
        <v>24</v>
      </c>
      <c r="C1188" s="10" t="s">
        <v>25</v>
      </c>
      <c r="D1188" s="18">
        <v>4.13283349E7</v>
      </c>
    </row>
    <row r="1189">
      <c r="A1189" s="5" t="s">
        <v>47</v>
      </c>
      <c r="B1189" s="17" t="s">
        <v>29</v>
      </c>
      <c r="C1189" s="10" t="s">
        <v>30</v>
      </c>
      <c r="D1189" s="18">
        <v>2.294412732E7</v>
      </c>
    </row>
    <row r="1190">
      <c r="A1190" s="5" t="s">
        <v>47</v>
      </c>
      <c r="B1190" s="17" t="s">
        <v>33</v>
      </c>
      <c r="C1190" s="10" t="s">
        <v>34</v>
      </c>
      <c r="D1190" s="18">
        <v>1.22297036E7</v>
      </c>
    </row>
    <row r="1191">
      <c r="A1191" s="5" t="s">
        <v>47</v>
      </c>
      <c r="B1191" s="17" t="s">
        <v>37</v>
      </c>
      <c r="C1191" s="10" t="s">
        <v>38</v>
      </c>
      <c r="D1191" s="18">
        <v>3.347276768E7</v>
      </c>
    </row>
    <row r="1192">
      <c r="A1192" s="5" t="s">
        <v>47</v>
      </c>
      <c r="B1192" s="17" t="s">
        <v>149</v>
      </c>
      <c r="C1192" s="10" t="s">
        <v>150</v>
      </c>
      <c r="D1192" s="18">
        <v>8528064.22</v>
      </c>
    </row>
    <row r="1193">
      <c r="A1193" s="5" t="s">
        <v>47</v>
      </c>
      <c r="B1193" s="17" t="s">
        <v>45</v>
      </c>
      <c r="C1193" s="10" t="s">
        <v>46</v>
      </c>
      <c r="D1193" s="18">
        <v>1.663962948E7</v>
      </c>
    </row>
    <row r="1194">
      <c r="A1194" s="5" t="s">
        <v>47</v>
      </c>
      <c r="B1194" s="17" t="s">
        <v>49</v>
      </c>
      <c r="C1194" s="10" t="s">
        <v>50</v>
      </c>
      <c r="D1194" s="18">
        <v>2.096688357E7</v>
      </c>
    </row>
    <row r="1195">
      <c r="A1195" s="5" t="s">
        <v>47</v>
      </c>
      <c r="B1195" s="17" t="s">
        <v>54</v>
      </c>
      <c r="C1195" s="10" t="s">
        <v>55</v>
      </c>
      <c r="D1195" s="18">
        <v>1.398588462E7</v>
      </c>
    </row>
    <row r="1196">
      <c r="A1196" s="5" t="s">
        <v>47</v>
      </c>
      <c r="B1196" s="17" t="s">
        <v>59</v>
      </c>
      <c r="C1196" s="10" t="s">
        <v>60</v>
      </c>
      <c r="D1196" s="18">
        <v>3.16600956E7</v>
      </c>
    </row>
    <row r="1197">
      <c r="A1197" s="5" t="s">
        <v>47</v>
      </c>
      <c r="B1197" s="17" t="s">
        <v>61</v>
      </c>
      <c r="C1197" s="10" t="s">
        <v>62</v>
      </c>
      <c r="D1197" s="18">
        <v>2242473.38</v>
      </c>
    </row>
    <row r="1198">
      <c r="A1198" s="5" t="s">
        <v>47</v>
      </c>
      <c r="B1198" s="17" t="s">
        <v>63</v>
      </c>
      <c r="C1198" s="10" t="s">
        <v>64</v>
      </c>
      <c r="D1198" s="18">
        <v>2.367837918E7</v>
      </c>
    </row>
    <row r="1199">
      <c r="A1199" s="5" t="s">
        <v>47</v>
      </c>
      <c r="B1199" s="17" t="s">
        <v>160</v>
      </c>
      <c r="C1199" s="10" t="s">
        <v>161</v>
      </c>
      <c r="D1199" s="18">
        <v>3349194.75</v>
      </c>
    </row>
    <row r="1200">
      <c r="A1200" s="5" t="s">
        <v>47</v>
      </c>
      <c r="B1200" s="17" t="s">
        <v>164</v>
      </c>
      <c r="C1200" s="10" t="s">
        <v>165</v>
      </c>
      <c r="D1200" s="18">
        <v>8094200.89</v>
      </c>
    </row>
    <row r="1201">
      <c r="A1201" s="5" t="s">
        <v>47</v>
      </c>
      <c r="B1201" s="17" t="s">
        <v>166</v>
      </c>
      <c r="C1201" s="10" t="s">
        <v>167</v>
      </c>
      <c r="D1201" s="18">
        <v>2.59135554E7</v>
      </c>
    </row>
    <row r="1202">
      <c r="A1202" s="5" t="s">
        <v>47</v>
      </c>
      <c r="B1202" s="17" t="s">
        <v>65</v>
      </c>
      <c r="C1202" s="10" t="s">
        <v>66</v>
      </c>
      <c r="D1202" s="18">
        <v>1.276350768E7</v>
      </c>
    </row>
    <row r="1203">
      <c r="A1203" s="5" t="s">
        <v>47</v>
      </c>
      <c r="B1203" s="17" t="s">
        <v>170</v>
      </c>
      <c r="C1203" s="10" t="s">
        <v>171</v>
      </c>
      <c r="D1203" s="18">
        <v>1989028.8</v>
      </c>
    </row>
    <row r="1204">
      <c r="A1204" s="5" t="s">
        <v>47</v>
      </c>
      <c r="B1204" s="17" t="s">
        <v>67</v>
      </c>
      <c r="C1204" s="10" t="s">
        <v>68</v>
      </c>
      <c r="D1204" s="18">
        <v>1.14589458E7</v>
      </c>
    </row>
    <row r="1205">
      <c r="A1205" s="5" t="s">
        <v>47</v>
      </c>
      <c r="B1205" s="17" t="s">
        <v>176</v>
      </c>
      <c r="C1205" s="10" t="s">
        <v>177</v>
      </c>
      <c r="D1205" s="18">
        <v>4086901.65</v>
      </c>
    </row>
    <row r="1206">
      <c r="A1206" s="5" t="s">
        <v>47</v>
      </c>
      <c r="B1206" s="17" t="s">
        <v>178</v>
      </c>
      <c r="C1206" s="10" t="s">
        <v>179</v>
      </c>
      <c r="D1206" s="18">
        <v>2.140521761E7</v>
      </c>
    </row>
    <row r="1207">
      <c r="A1207" s="5" t="s">
        <v>47</v>
      </c>
      <c r="B1207" s="17" t="s">
        <v>69</v>
      </c>
      <c r="C1207" s="10" t="s">
        <v>70</v>
      </c>
      <c r="D1207" s="18">
        <v>1.45414633E7</v>
      </c>
    </row>
    <row r="1208">
      <c r="A1208" s="5" t="s">
        <v>47</v>
      </c>
      <c r="B1208" s="17" t="s">
        <v>180</v>
      </c>
      <c r="C1208" s="10" t="s">
        <v>181</v>
      </c>
      <c r="D1208" s="18">
        <v>1.325615005E7</v>
      </c>
    </row>
    <row r="1209">
      <c r="A1209" s="5" t="s">
        <v>47</v>
      </c>
      <c r="B1209" s="17" t="s">
        <v>184</v>
      </c>
      <c r="C1209" s="10" t="s">
        <v>185</v>
      </c>
      <c r="D1209" s="18">
        <v>7191743.01</v>
      </c>
    </row>
    <row r="1210">
      <c r="A1210" s="5" t="s">
        <v>47</v>
      </c>
      <c r="B1210" s="17" t="s">
        <v>71</v>
      </c>
      <c r="C1210" s="10" t="s">
        <v>72</v>
      </c>
      <c r="D1210" s="18">
        <v>1.94190666E7</v>
      </c>
    </row>
    <row r="1211">
      <c r="A1211" s="5" t="s">
        <v>47</v>
      </c>
      <c r="B1211" s="17" t="s">
        <v>192</v>
      </c>
      <c r="C1211" s="10" t="s">
        <v>193</v>
      </c>
      <c r="D1211" s="18">
        <v>1.715120545E7</v>
      </c>
    </row>
    <row r="1212">
      <c r="A1212" s="5" t="s">
        <v>47</v>
      </c>
      <c r="B1212" s="17" t="s">
        <v>73</v>
      </c>
      <c r="C1212" s="10" t="s">
        <v>74</v>
      </c>
      <c r="D1212" s="18">
        <v>1.20445213E7</v>
      </c>
    </row>
    <row r="1213">
      <c r="A1213" s="5" t="s">
        <v>47</v>
      </c>
      <c r="B1213" s="17" t="s">
        <v>75</v>
      </c>
      <c r="C1213" s="10" t="s">
        <v>76</v>
      </c>
      <c r="D1213" s="18">
        <v>2.180037652E7</v>
      </c>
    </row>
    <row r="1214">
      <c r="A1214" s="5" t="s">
        <v>47</v>
      </c>
      <c r="B1214" s="17" t="s">
        <v>199</v>
      </c>
      <c r="C1214" s="10" t="s">
        <v>200</v>
      </c>
      <c r="D1214" s="18">
        <v>1666878.12</v>
      </c>
    </row>
    <row r="1215">
      <c r="A1215" s="5" t="s">
        <v>47</v>
      </c>
      <c r="B1215" s="17" t="s">
        <v>201</v>
      </c>
      <c r="C1215" s="10" t="s">
        <v>202</v>
      </c>
      <c r="D1215" s="18">
        <v>746569.62</v>
      </c>
    </row>
    <row r="1216">
      <c r="A1216" s="5" t="s">
        <v>47</v>
      </c>
      <c r="B1216" s="17" t="s">
        <v>203</v>
      </c>
      <c r="C1216" s="10" t="s">
        <v>204</v>
      </c>
      <c r="D1216" s="18">
        <v>2035571.4</v>
      </c>
    </row>
    <row r="1217">
      <c r="A1217" s="5" t="s">
        <v>47</v>
      </c>
      <c r="B1217" s="17" t="s">
        <v>77</v>
      </c>
      <c r="C1217" s="10" t="s">
        <v>78</v>
      </c>
      <c r="D1217" s="18">
        <v>2.0448212E7</v>
      </c>
    </row>
    <row r="1218">
      <c r="A1218" s="5" t="s">
        <v>47</v>
      </c>
      <c r="B1218" s="17" t="s">
        <v>79</v>
      </c>
      <c r="C1218" s="10" t="s">
        <v>6</v>
      </c>
      <c r="D1218" s="18">
        <v>6.073140736E7</v>
      </c>
    </row>
    <row r="1219">
      <c r="A1219" s="5" t="s">
        <v>47</v>
      </c>
      <c r="B1219" s="17" t="s">
        <v>80</v>
      </c>
      <c r="C1219" s="10" t="s">
        <v>81</v>
      </c>
      <c r="D1219" s="18">
        <v>6.451377195E7</v>
      </c>
    </row>
    <row r="1220">
      <c r="A1220" s="5" t="s">
        <v>47</v>
      </c>
      <c r="B1220" s="17" t="s">
        <v>82</v>
      </c>
      <c r="C1220" s="10" t="s">
        <v>83</v>
      </c>
      <c r="D1220" s="18">
        <v>4.69017549E7</v>
      </c>
    </row>
    <row r="1221">
      <c r="A1221" s="5" t="s">
        <v>47</v>
      </c>
      <c r="B1221" s="17" t="s">
        <v>84</v>
      </c>
      <c r="C1221" s="10" t="s">
        <v>85</v>
      </c>
      <c r="D1221" s="18">
        <v>1.013263617E7</v>
      </c>
    </row>
    <row r="1222">
      <c r="A1222" s="5" t="s">
        <v>47</v>
      </c>
      <c r="B1222" s="17" t="s">
        <v>86</v>
      </c>
      <c r="C1222" s="10" t="s">
        <v>87</v>
      </c>
      <c r="D1222" s="18">
        <v>9854871.93</v>
      </c>
    </row>
    <row r="1223">
      <c r="A1223" s="5" t="s">
        <v>47</v>
      </c>
      <c r="B1223" s="17" t="s">
        <v>88</v>
      </c>
      <c r="C1223" s="10" t="s">
        <v>89</v>
      </c>
      <c r="D1223" s="18">
        <v>6911101.39</v>
      </c>
    </row>
    <row r="1224">
      <c r="A1224" s="5" t="s">
        <v>47</v>
      </c>
      <c r="B1224" s="17" t="s">
        <v>90</v>
      </c>
      <c r="C1224" s="10" t="s">
        <v>91</v>
      </c>
      <c r="D1224" s="18">
        <v>6.419019178E7</v>
      </c>
    </row>
    <row r="1225">
      <c r="A1225" s="5" t="s">
        <v>47</v>
      </c>
      <c r="B1225" s="17" t="s">
        <v>246</v>
      </c>
      <c r="C1225" s="10" t="s">
        <v>247</v>
      </c>
      <c r="D1225" s="18">
        <v>9219892.84</v>
      </c>
    </row>
    <row r="1226">
      <c r="A1226" s="5" t="s">
        <v>47</v>
      </c>
      <c r="B1226" s="17" t="s">
        <v>248</v>
      </c>
      <c r="C1226" s="10" t="s">
        <v>249</v>
      </c>
      <c r="D1226" s="18">
        <v>5.391846144E7</v>
      </c>
    </row>
    <row r="1227">
      <c r="A1227" s="5" t="s">
        <v>47</v>
      </c>
      <c r="B1227" s="17" t="s">
        <v>96</v>
      </c>
      <c r="C1227" s="10" t="s">
        <v>97</v>
      </c>
      <c r="D1227" s="18">
        <v>2.551128225E7</v>
      </c>
    </row>
    <row r="1228">
      <c r="A1228" s="5" t="s">
        <v>47</v>
      </c>
      <c r="B1228" s="17" t="s">
        <v>98</v>
      </c>
      <c r="C1228" s="10" t="s">
        <v>99</v>
      </c>
      <c r="D1228" s="18">
        <v>5.89906096E7</v>
      </c>
    </row>
    <row r="1229">
      <c r="A1229" s="5" t="s">
        <v>47</v>
      </c>
      <c r="B1229" s="17" t="s">
        <v>100</v>
      </c>
      <c r="C1229" s="10" t="s">
        <v>101</v>
      </c>
      <c r="D1229" s="18">
        <v>4.939578336E7</v>
      </c>
    </row>
    <row r="1230">
      <c r="A1230" s="5" t="s">
        <v>47</v>
      </c>
      <c r="B1230" s="17" t="s">
        <v>102</v>
      </c>
      <c r="C1230" s="10" t="s">
        <v>103</v>
      </c>
      <c r="D1230" s="18">
        <v>6.370830924E7</v>
      </c>
    </row>
    <row r="1231">
      <c r="A1231" s="5" t="s">
        <v>47</v>
      </c>
      <c r="B1231" s="17" t="s">
        <v>270</v>
      </c>
      <c r="C1231" s="10" t="s">
        <v>271</v>
      </c>
      <c r="D1231" s="18">
        <v>2.249953176E7</v>
      </c>
    </row>
    <row r="1232">
      <c r="A1232" s="5" t="s">
        <v>47</v>
      </c>
      <c r="B1232" s="17" t="s">
        <v>272</v>
      </c>
      <c r="C1232" s="10" t="s">
        <v>273</v>
      </c>
      <c r="D1232" s="18">
        <v>716117.1</v>
      </c>
    </row>
    <row r="1233">
      <c r="A1233" s="5" t="s">
        <v>47</v>
      </c>
      <c r="B1233" s="17" t="s">
        <v>104</v>
      </c>
      <c r="C1233" s="10" t="s">
        <v>105</v>
      </c>
      <c r="D1233" s="18">
        <v>2.0381788E7</v>
      </c>
    </row>
    <row r="1234">
      <c r="A1234" s="5" t="s">
        <v>47</v>
      </c>
      <c r="B1234" s="17" t="s">
        <v>106</v>
      </c>
      <c r="C1234" s="10" t="s">
        <v>107</v>
      </c>
      <c r="D1234" s="18">
        <v>1.60375615E8</v>
      </c>
    </row>
    <row r="1235">
      <c r="A1235" s="5" t="s">
        <v>47</v>
      </c>
      <c r="B1235" s="17" t="s">
        <v>108</v>
      </c>
      <c r="C1235" s="10" t="s">
        <v>109</v>
      </c>
      <c r="D1235" s="18">
        <v>2.75698748E7</v>
      </c>
    </row>
    <row r="1236">
      <c r="A1236" s="5" t="s">
        <v>47</v>
      </c>
      <c r="B1236" s="17" t="s">
        <v>110</v>
      </c>
      <c r="C1236" s="10" t="s">
        <v>111</v>
      </c>
      <c r="D1236" s="18">
        <v>7.709331745E7</v>
      </c>
    </row>
    <row r="1237">
      <c r="A1237" s="5" t="s">
        <v>47</v>
      </c>
      <c r="B1237" s="17" t="s">
        <v>112</v>
      </c>
      <c r="C1237" s="10" t="s">
        <v>113</v>
      </c>
      <c r="D1237" s="18">
        <v>2.232384864E7</v>
      </c>
    </row>
    <row r="1238">
      <c r="A1238" s="5" t="s">
        <v>47</v>
      </c>
      <c r="B1238" s="17" t="s">
        <v>289</v>
      </c>
      <c r="C1238" s="10" t="s">
        <v>290</v>
      </c>
      <c r="D1238" s="18">
        <v>1.880202E7</v>
      </c>
    </row>
    <row r="1239">
      <c r="A1239" s="5" t="s">
        <v>47</v>
      </c>
      <c r="B1239" s="17" t="s">
        <v>291</v>
      </c>
      <c r="C1239" s="10" t="s">
        <v>292</v>
      </c>
      <c r="D1239" s="18">
        <v>7371185.22</v>
      </c>
    </row>
    <row r="1240">
      <c r="A1240" s="5" t="s">
        <v>47</v>
      </c>
      <c r="B1240" s="17" t="s">
        <v>334</v>
      </c>
      <c r="C1240" s="10" t="s">
        <v>335</v>
      </c>
      <c r="D1240" s="18">
        <v>1.39126215E7</v>
      </c>
    </row>
    <row r="1241">
      <c r="A1241" s="5" t="s">
        <v>47</v>
      </c>
      <c r="B1241" s="17" t="s">
        <v>114</v>
      </c>
      <c r="C1241" s="10" t="s">
        <v>115</v>
      </c>
      <c r="D1241" s="18">
        <v>2103151.05</v>
      </c>
    </row>
    <row r="1242">
      <c r="A1242" s="5" t="s">
        <v>47</v>
      </c>
      <c r="B1242" s="17" t="s">
        <v>295</v>
      </c>
      <c r="C1242" s="10" t="s">
        <v>296</v>
      </c>
      <c r="D1242" s="18">
        <v>1.511095964E7</v>
      </c>
    </row>
    <row r="1243">
      <c r="A1243" s="5" t="s">
        <v>47</v>
      </c>
      <c r="B1243" s="17" t="s">
        <v>116</v>
      </c>
      <c r="C1243" s="10" t="s">
        <v>34</v>
      </c>
      <c r="D1243" s="18">
        <v>2.2699755885E8</v>
      </c>
    </row>
    <row r="1244">
      <c r="A1244" s="5" t="s">
        <v>47</v>
      </c>
      <c r="B1244" s="17" t="s">
        <v>308</v>
      </c>
      <c r="C1244" s="10" t="s">
        <v>309</v>
      </c>
      <c r="D1244" s="18">
        <v>2.82350385E7</v>
      </c>
    </row>
    <row r="1245">
      <c r="A1245" s="5" t="s">
        <v>47</v>
      </c>
      <c r="B1245" s="17" t="s">
        <v>117</v>
      </c>
      <c r="C1245" s="10" t="s">
        <v>118</v>
      </c>
      <c r="D1245" s="18">
        <v>9248737.92</v>
      </c>
    </row>
    <row r="1246">
      <c r="A1246" s="5" t="s">
        <v>47</v>
      </c>
      <c r="B1246" s="17" t="s">
        <v>119</v>
      </c>
      <c r="C1246" s="10" t="s">
        <v>120</v>
      </c>
      <c r="D1246" s="18">
        <v>2.1733218E7</v>
      </c>
    </row>
    <row r="1247">
      <c r="A1247" s="5" t="s">
        <v>47</v>
      </c>
      <c r="B1247" s="17" t="s">
        <v>315</v>
      </c>
      <c r="C1247" s="10" t="s">
        <v>70</v>
      </c>
      <c r="D1247" s="18">
        <v>1.76544034E7</v>
      </c>
    </row>
    <row r="1248">
      <c r="A1248" s="5" t="s">
        <v>47</v>
      </c>
      <c r="B1248" s="17" t="s">
        <v>121</v>
      </c>
      <c r="C1248" s="10" t="s">
        <v>122</v>
      </c>
      <c r="D1248" s="18">
        <v>2.45141819E7</v>
      </c>
    </row>
    <row r="1249">
      <c r="A1249" s="5" t="s">
        <v>47</v>
      </c>
      <c r="B1249" s="17" t="s">
        <v>316</v>
      </c>
      <c r="C1249" s="10" t="s">
        <v>317</v>
      </c>
      <c r="D1249" s="18">
        <v>1.447879965E7</v>
      </c>
    </row>
    <row r="1250">
      <c r="A1250" s="5" t="s">
        <v>47</v>
      </c>
      <c r="B1250" s="17" t="s">
        <v>123</v>
      </c>
      <c r="C1250" s="10" t="s">
        <v>124</v>
      </c>
      <c r="D1250" s="18">
        <v>2483942.37</v>
      </c>
    </row>
    <row r="1251">
      <c r="A1251" s="5" t="s">
        <v>47</v>
      </c>
      <c r="B1251" s="17" t="s">
        <v>125</v>
      </c>
      <c r="C1251" s="10" t="s">
        <v>126</v>
      </c>
      <c r="D1251" s="18">
        <v>3.021080425E7</v>
      </c>
    </row>
    <row r="1252">
      <c r="A1252" s="5" t="s">
        <v>47</v>
      </c>
      <c r="B1252" s="17" t="s">
        <v>127</v>
      </c>
      <c r="C1252" s="10" t="s">
        <v>95</v>
      </c>
      <c r="D1252" s="18">
        <v>3.1235855274E8</v>
      </c>
    </row>
    <row r="1253">
      <c r="A1253" s="5" t="s">
        <v>47</v>
      </c>
      <c r="B1253" s="17" t="s">
        <v>128</v>
      </c>
      <c r="C1253" s="10" t="s">
        <v>129</v>
      </c>
      <c r="D1253" s="18">
        <v>4925768.7</v>
      </c>
    </row>
    <row r="1254">
      <c r="A1254" s="5" t="s">
        <v>47</v>
      </c>
      <c r="B1254" s="17" t="s">
        <v>332</v>
      </c>
      <c r="C1254" s="10" t="s">
        <v>333</v>
      </c>
      <c r="D1254" s="18">
        <v>3.936722682E7</v>
      </c>
    </row>
    <row r="1255">
      <c r="A1255" s="5" t="s">
        <v>47</v>
      </c>
      <c r="B1255" s="17" t="s">
        <v>130</v>
      </c>
      <c r="C1255" s="10" t="s">
        <v>131</v>
      </c>
      <c r="D1255" s="18">
        <v>1.323510787E8</v>
      </c>
    </row>
    <row r="1256">
      <c r="A1256" s="5" t="s">
        <v>47</v>
      </c>
      <c r="B1256" s="17" t="s">
        <v>132</v>
      </c>
      <c r="C1256" s="10" t="s">
        <v>133</v>
      </c>
      <c r="D1256" s="18">
        <v>2.9029342464E8</v>
      </c>
    </row>
    <row r="1257">
      <c r="A1257" s="5" t="s">
        <v>47</v>
      </c>
      <c r="B1257" s="17" t="s">
        <v>15</v>
      </c>
      <c r="C1257" s="10" t="s">
        <v>16</v>
      </c>
      <c r="D1257" s="18">
        <v>7081123.56</v>
      </c>
    </row>
    <row r="1258">
      <c r="A1258" s="5" t="s">
        <v>47</v>
      </c>
      <c r="B1258" s="17" t="s">
        <v>116</v>
      </c>
      <c r="C1258" s="10" t="s">
        <v>34</v>
      </c>
      <c r="D1258" s="18">
        <v>9.096350575E7</v>
      </c>
    </row>
    <row r="1259">
      <c r="A1259" s="5" t="s">
        <v>47</v>
      </c>
      <c r="B1259" s="17" t="s">
        <v>308</v>
      </c>
      <c r="C1259" s="10" t="s">
        <v>309</v>
      </c>
      <c r="D1259" s="18">
        <v>2587561.5</v>
      </c>
    </row>
    <row r="1260">
      <c r="A1260" s="5" t="s">
        <v>47</v>
      </c>
      <c r="B1260" s="17" t="s">
        <v>41</v>
      </c>
      <c r="C1260" s="10" t="s">
        <v>42</v>
      </c>
      <c r="D1260" s="18">
        <v>1.65945258E7</v>
      </c>
    </row>
    <row r="1261">
      <c r="A1261" s="5" t="s">
        <v>47</v>
      </c>
      <c r="B1261" s="17" t="s">
        <v>117</v>
      </c>
      <c r="C1261" s="10" t="s">
        <v>118</v>
      </c>
      <c r="D1261" s="18">
        <v>1.965356808E7</v>
      </c>
    </row>
    <row r="1262">
      <c r="A1262" s="5" t="s">
        <v>47</v>
      </c>
      <c r="B1262" s="17" t="s">
        <v>119</v>
      </c>
      <c r="C1262" s="10" t="s">
        <v>120</v>
      </c>
      <c r="D1262" s="18">
        <v>1.9343502E7</v>
      </c>
    </row>
    <row r="1263">
      <c r="A1263" s="5" t="s">
        <v>47</v>
      </c>
      <c r="B1263" s="17" t="s">
        <v>315</v>
      </c>
      <c r="C1263" s="10" t="s">
        <v>70</v>
      </c>
      <c r="D1263" s="18">
        <v>1.13570966E7</v>
      </c>
    </row>
    <row r="1264">
      <c r="A1264" s="5" t="s">
        <v>47</v>
      </c>
      <c r="B1264" s="17" t="s">
        <v>121</v>
      </c>
      <c r="C1264" s="10" t="s">
        <v>122</v>
      </c>
      <c r="D1264" s="18">
        <v>3.00143041E7</v>
      </c>
    </row>
    <row r="1265">
      <c r="A1265" s="5" t="s">
        <v>47</v>
      </c>
      <c r="B1265" s="17" t="s">
        <v>316</v>
      </c>
      <c r="C1265" s="10" t="s">
        <v>317</v>
      </c>
      <c r="D1265" s="18">
        <v>1618730.35</v>
      </c>
    </row>
    <row r="1266">
      <c r="A1266" s="5" t="s">
        <v>47</v>
      </c>
      <c r="B1266" s="17" t="s">
        <v>123</v>
      </c>
      <c r="C1266" s="10" t="s">
        <v>124</v>
      </c>
      <c r="D1266" s="18">
        <v>3891957.63</v>
      </c>
    </row>
    <row r="1267">
      <c r="A1267" s="5" t="s">
        <v>47</v>
      </c>
      <c r="B1267" s="17" t="s">
        <v>125</v>
      </c>
      <c r="C1267" s="10" t="s">
        <v>126</v>
      </c>
      <c r="D1267" s="18">
        <v>4.7222474E7</v>
      </c>
    </row>
    <row r="1268">
      <c r="A1268" s="5" t="s">
        <v>47</v>
      </c>
      <c r="B1268" s="17" t="s">
        <v>92</v>
      </c>
      <c r="C1268" s="10" t="s">
        <v>93</v>
      </c>
      <c r="D1268" s="18">
        <v>1.772849212E7</v>
      </c>
    </row>
    <row r="1269">
      <c r="A1269" s="5" t="s">
        <v>47</v>
      </c>
      <c r="B1269" s="17" t="s">
        <v>94</v>
      </c>
      <c r="C1269" s="10" t="s">
        <v>95</v>
      </c>
      <c r="D1269" s="18">
        <v>4.182346256E7</v>
      </c>
    </row>
    <row r="1270">
      <c r="A1270" s="5" t="s">
        <v>47</v>
      </c>
      <c r="B1270" s="17" t="s">
        <v>127</v>
      </c>
      <c r="C1270" s="10" t="s">
        <v>95</v>
      </c>
      <c r="D1270" s="18">
        <v>4.963039326E7</v>
      </c>
    </row>
    <row r="1271">
      <c r="A1271" s="5" t="s">
        <v>47</v>
      </c>
      <c r="B1271" s="17" t="s">
        <v>128</v>
      </c>
      <c r="C1271" s="10" t="s">
        <v>129</v>
      </c>
      <c r="D1271" s="18">
        <v>7515066.3</v>
      </c>
    </row>
    <row r="1272">
      <c r="A1272" s="5" t="s">
        <v>47</v>
      </c>
      <c r="B1272" s="17" t="s">
        <v>332</v>
      </c>
      <c r="C1272" s="10" t="s">
        <v>333</v>
      </c>
      <c r="D1272" s="18">
        <v>3.768310318E7</v>
      </c>
    </row>
    <row r="1273">
      <c r="A1273" s="5" t="s">
        <v>47</v>
      </c>
      <c r="B1273" s="17" t="s">
        <v>130</v>
      </c>
      <c r="C1273" s="10" t="s">
        <v>131</v>
      </c>
      <c r="D1273" s="18">
        <v>2.441657406E7</v>
      </c>
    </row>
    <row r="1274">
      <c r="A1274" s="5" t="s">
        <v>47</v>
      </c>
      <c r="B1274" s="17" t="s">
        <v>132</v>
      </c>
      <c r="C1274" s="10" t="s">
        <v>133</v>
      </c>
      <c r="D1274" s="18">
        <v>1.3955735808E8</v>
      </c>
    </row>
    <row r="1275">
      <c r="A1275" s="5" t="s">
        <v>47</v>
      </c>
      <c r="B1275" s="17" t="s">
        <v>134</v>
      </c>
      <c r="C1275" s="10" t="s">
        <v>135</v>
      </c>
      <c r="D1275" s="18">
        <v>147447.96</v>
      </c>
    </row>
    <row r="1276">
      <c r="A1276" s="5" t="s">
        <v>51</v>
      </c>
      <c r="B1276" s="17" t="s">
        <v>303</v>
      </c>
      <c r="C1276" s="10" t="s">
        <v>304</v>
      </c>
      <c r="D1276" s="18">
        <v>178776.0</v>
      </c>
    </row>
    <row r="1277">
      <c r="A1277" s="5" t="s">
        <v>51</v>
      </c>
      <c r="B1277" s="17" t="s">
        <v>137</v>
      </c>
      <c r="C1277" s="10" t="s">
        <v>138</v>
      </c>
      <c r="D1277" s="18">
        <v>114660.0</v>
      </c>
    </row>
    <row r="1278">
      <c r="A1278" s="5" t="s">
        <v>51</v>
      </c>
      <c r="B1278" s="17" t="s">
        <v>15</v>
      </c>
      <c r="C1278" s="10" t="s">
        <v>16</v>
      </c>
      <c r="D1278" s="18">
        <v>179928.0</v>
      </c>
    </row>
    <row r="1279">
      <c r="A1279" s="5" t="s">
        <v>51</v>
      </c>
      <c r="B1279" s="17" t="s">
        <v>24</v>
      </c>
      <c r="C1279" s="10" t="s">
        <v>25</v>
      </c>
      <c r="D1279" s="18">
        <v>3566565.0</v>
      </c>
    </row>
    <row r="1280">
      <c r="A1280" s="5" t="s">
        <v>51</v>
      </c>
      <c r="B1280" s="17" t="s">
        <v>29</v>
      </c>
      <c r="C1280" s="10" t="s">
        <v>30</v>
      </c>
      <c r="D1280" s="18">
        <v>1693116.0</v>
      </c>
    </row>
    <row r="1281">
      <c r="A1281" s="5" t="s">
        <v>51</v>
      </c>
      <c r="B1281" s="17" t="s">
        <v>33</v>
      </c>
      <c r="C1281" s="10" t="s">
        <v>34</v>
      </c>
      <c r="D1281" s="18">
        <v>865097.8</v>
      </c>
    </row>
    <row r="1282">
      <c r="A1282" s="5" t="s">
        <v>51</v>
      </c>
      <c r="B1282" s="17" t="s">
        <v>116</v>
      </c>
      <c r="C1282" s="10" t="s">
        <v>34</v>
      </c>
      <c r="D1282" s="18">
        <v>3104028.95</v>
      </c>
    </row>
    <row r="1283">
      <c r="A1283" s="5" t="s">
        <v>51</v>
      </c>
      <c r="B1283" s="17" t="s">
        <v>37</v>
      </c>
      <c r="C1283" s="10" t="s">
        <v>38</v>
      </c>
      <c r="D1283" s="18">
        <v>659808.0</v>
      </c>
    </row>
    <row r="1284">
      <c r="A1284" s="5" t="s">
        <v>51</v>
      </c>
      <c r="B1284" s="17" t="s">
        <v>149</v>
      </c>
      <c r="C1284" s="10" t="s">
        <v>150</v>
      </c>
      <c r="D1284" s="18">
        <v>132561.0</v>
      </c>
    </row>
    <row r="1285">
      <c r="A1285" s="5" t="s">
        <v>51</v>
      </c>
      <c r="B1285" s="17" t="s">
        <v>306</v>
      </c>
      <c r="C1285" s="10" t="s">
        <v>307</v>
      </c>
      <c r="D1285" s="18">
        <v>70560.0</v>
      </c>
    </row>
    <row r="1286">
      <c r="A1286" s="5" t="s">
        <v>51</v>
      </c>
      <c r="B1286" s="17" t="s">
        <v>308</v>
      </c>
      <c r="C1286" s="10" t="s">
        <v>309</v>
      </c>
      <c r="D1286" s="18">
        <v>317250.0</v>
      </c>
    </row>
    <row r="1287">
      <c r="A1287" s="5" t="s">
        <v>51</v>
      </c>
      <c r="B1287" s="17" t="s">
        <v>41</v>
      </c>
      <c r="C1287" s="10" t="s">
        <v>42</v>
      </c>
      <c r="D1287" s="18">
        <v>623232.0</v>
      </c>
    </row>
    <row r="1288">
      <c r="A1288" s="5" t="s">
        <v>51</v>
      </c>
      <c r="B1288" s="17" t="s">
        <v>45</v>
      </c>
      <c r="C1288" s="10" t="s">
        <v>46</v>
      </c>
      <c r="D1288" s="18">
        <v>728595.0</v>
      </c>
    </row>
    <row r="1289">
      <c r="A1289" s="5" t="s">
        <v>51</v>
      </c>
      <c r="B1289" s="17" t="s">
        <v>117</v>
      </c>
      <c r="C1289" s="10" t="s">
        <v>118</v>
      </c>
      <c r="D1289" s="18">
        <v>274626.0</v>
      </c>
    </row>
    <row r="1290">
      <c r="A1290" s="5" t="s">
        <v>51</v>
      </c>
      <c r="B1290" s="17" t="s">
        <v>49</v>
      </c>
      <c r="C1290" s="10" t="s">
        <v>50</v>
      </c>
      <c r="D1290" s="18">
        <v>317844.0</v>
      </c>
    </row>
    <row r="1291">
      <c r="A1291" s="5" t="s">
        <v>51</v>
      </c>
      <c r="B1291" s="17" t="s">
        <v>310</v>
      </c>
      <c r="C1291" s="10" t="s">
        <v>311</v>
      </c>
      <c r="D1291" s="18">
        <v>101574.0</v>
      </c>
    </row>
    <row r="1292">
      <c r="A1292" s="5" t="s">
        <v>51</v>
      </c>
      <c r="B1292" s="17" t="s">
        <v>54</v>
      </c>
      <c r="C1292" s="10" t="s">
        <v>55</v>
      </c>
      <c r="D1292" s="18">
        <v>659664.0</v>
      </c>
    </row>
    <row r="1293">
      <c r="A1293" s="5" t="s">
        <v>51</v>
      </c>
      <c r="B1293" s="17" t="s">
        <v>59</v>
      </c>
      <c r="C1293" s="10" t="s">
        <v>60</v>
      </c>
      <c r="D1293" s="18">
        <v>635040.0</v>
      </c>
    </row>
    <row r="1294">
      <c r="A1294" s="5" t="s">
        <v>51</v>
      </c>
      <c r="B1294" s="17" t="s">
        <v>312</v>
      </c>
      <c r="C1294" s="10" t="s">
        <v>313</v>
      </c>
      <c r="D1294" s="18">
        <v>205704.0</v>
      </c>
    </row>
    <row r="1295">
      <c r="A1295" s="5" t="s">
        <v>51</v>
      </c>
      <c r="B1295" s="17" t="s">
        <v>61</v>
      </c>
      <c r="C1295" s="10" t="s">
        <v>62</v>
      </c>
      <c r="D1295" s="18">
        <v>180369.0</v>
      </c>
    </row>
    <row r="1296">
      <c r="A1296" s="5" t="s">
        <v>51</v>
      </c>
      <c r="B1296" s="17" t="s">
        <v>119</v>
      </c>
      <c r="C1296" s="10" t="s">
        <v>120</v>
      </c>
      <c r="D1296" s="18">
        <v>408240.0</v>
      </c>
    </row>
    <row r="1297">
      <c r="A1297" s="5" t="s">
        <v>51</v>
      </c>
      <c r="B1297" s="17" t="s">
        <v>63</v>
      </c>
      <c r="C1297" s="10" t="s">
        <v>64</v>
      </c>
      <c r="D1297" s="18">
        <v>345582.0</v>
      </c>
    </row>
    <row r="1298">
      <c r="A1298" s="5" t="s">
        <v>51</v>
      </c>
      <c r="B1298" s="17" t="s">
        <v>160</v>
      </c>
      <c r="C1298" s="10" t="s">
        <v>161</v>
      </c>
      <c r="D1298" s="18">
        <v>203175.0</v>
      </c>
    </row>
    <row r="1299">
      <c r="A1299" s="5" t="s">
        <v>51</v>
      </c>
      <c r="B1299" s="17" t="s">
        <v>314</v>
      </c>
      <c r="C1299" s="10" t="s">
        <v>163</v>
      </c>
      <c r="D1299" s="18">
        <v>284850.0</v>
      </c>
    </row>
    <row r="1300">
      <c r="A1300" s="5" t="s">
        <v>51</v>
      </c>
      <c r="B1300" s="17" t="s">
        <v>164</v>
      </c>
      <c r="C1300" s="10" t="s">
        <v>165</v>
      </c>
      <c r="D1300" s="18">
        <v>266256.0</v>
      </c>
    </row>
    <row r="1301">
      <c r="A1301" s="5" t="s">
        <v>51</v>
      </c>
      <c r="B1301" s="17" t="s">
        <v>166</v>
      </c>
      <c r="C1301" s="10" t="s">
        <v>167</v>
      </c>
      <c r="D1301" s="18">
        <v>414855.0</v>
      </c>
    </row>
    <row r="1302">
      <c r="A1302" s="5" t="s">
        <v>51</v>
      </c>
      <c r="B1302" s="17" t="s">
        <v>168</v>
      </c>
      <c r="C1302" s="10" t="s">
        <v>169</v>
      </c>
      <c r="D1302" s="18">
        <v>155790.0</v>
      </c>
    </row>
    <row r="1303">
      <c r="A1303" s="5" t="s">
        <v>51</v>
      </c>
      <c r="B1303" s="17" t="s">
        <v>65</v>
      </c>
      <c r="C1303" s="10" t="s">
        <v>66</v>
      </c>
      <c r="D1303" s="18">
        <v>260064.0</v>
      </c>
    </row>
    <row r="1304">
      <c r="A1304" s="5" t="s">
        <v>51</v>
      </c>
      <c r="B1304" s="17" t="s">
        <v>170</v>
      </c>
      <c r="C1304" s="10" t="s">
        <v>171</v>
      </c>
      <c r="D1304" s="18">
        <v>77760.0</v>
      </c>
    </row>
    <row r="1305">
      <c r="A1305" s="5" t="s">
        <v>51</v>
      </c>
      <c r="B1305" s="17" t="s">
        <v>67</v>
      </c>
      <c r="C1305" s="10" t="s">
        <v>68</v>
      </c>
      <c r="D1305" s="18">
        <v>167805.0</v>
      </c>
    </row>
    <row r="1306">
      <c r="A1306" s="5" t="s">
        <v>51</v>
      </c>
      <c r="B1306" s="17" t="s">
        <v>174</v>
      </c>
      <c r="C1306" s="10" t="s">
        <v>175</v>
      </c>
      <c r="D1306" s="18">
        <v>125892.0</v>
      </c>
    </row>
    <row r="1307">
      <c r="A1307" s="5" t="s">
        <v>51</v>
      </c>
      <c r="B1307" s="17" t="s">
        <v>176</v>
      </c>
      <c r="C1307" s="10" t="s">
        <v>177</v>
      </c>
      <c r="D1307" s="18">
        <v>82845.0</v>
      </c>
    </row>
    <row r="1308">
      <c r="A1308" s="5" t="s">
        <v>51</v>
      </c>
      <c r="B1308" s="17" t="s">
        <v>19</v>
      </c>
      <c r="C1308" s="10" t="s">
        <v>20</v>
      </c>
      <c r="D1308" s="18">
        <v>2100384.0</v>
      </c>
    </row>
    <row r="1309">
      <c r="A1309" s="5" t="s">
        <v>51</v>
      </c>
      <c r="B1309" s="17" t="s">
        <v>178</v>
      </c>
      <c r="C1309" s="10" t="s">
        <v>179</v>
      </c>
      <c r="D1309" s="18">
        <v>419859.0</v>
      </c>
    </row>
    <row r="1310">
      <c r="A1310" s="5" t="s">
        <v>51</v>
      </c>
      <c r="B1310" s="17" t="s">
        <v>69</v>
      </c>
      <c r="C1310" s="10" t="s">
        <v>70</v>
      </c>
      <c r="D1310" s="18">
        <v>386505.0</v>
      </c>
    </row>
    <row r="1311">
      <c r="A1311" s="5" t="s">
        <v>51</v>
      </c>
      <c r="B1311" s="17" t="s">
        <v>315</v>
      </c>
      <c r="C1311" s="10" t="s">
        <v>70</v>
      </c>
      <c r="D1311" s="18">
        <v>276300.0</v>
      </c>
    </row>
    <row r="1312">
      <c r="A1312" s="5" t="s">
        <v>51</v>
      </c>
      <c r="B1312" s="17" t="s">
        <v>180</v>
      </c>
      <c r="C1312" s="10" t="s">
        <v>181</v>
      </c>
      <c r="D1312" s="18">
        <v>205920.0</v>
      </c>
    </row>
    <row r="1313">
      <c r="A1313" s="5" t="s">
        <v>51</v>
      </c>
      <c r="B1313" s="17" t="s">
        <v>184</v>
      </c>
      <c r="C1313" s="10" t="s">
        <v>185</v>
      </c>
      <c r="D1313" s="18">
        <v>206739.0</v>
      </c>
    </row>
    <row r="1314">
      <c r="A1314" s="5" t="s">
        <v>51</v>
      </c>
      <c r="B1314" s="17" t="s">
        <v>186</v>
      </c>
      <c r="C1314" s="10" t="s">
        <v>187</v>
      </c>
      <c r="D1314" s="18">
        <v>446823.0</v>
      </c>
    </row>
    <row r="1315">
      <c r="A1315" s="5" t="s">
        <v>51</v>
      </c>
      <c r="B1315" s="17" t="s">
        <v>71</v>
      </c>
      <c r="C1315" s="10" t="s">
        <v>72</v>
      </c>
      <c r="D1315" s="18">
        <v>793980.0</v>
      </c>
    </row>
    <row r="1316">
      <c r="A1316" s="5" t="s">
        <v>51</v>
      </c>
      <c r="B1316" s="17" t="s">
        <v>190</v>
      </c>
      <c r="C1316" s="10" t="s">
        <v>191</v>
      </c>
      <c r="D1316" s="18">
        <v>117396.0</v>
      </c>
    </row>
    <row r="1317">
      <c r="A1317" s="5" t="s">
        <v>51</v>
      </c>
      <c r="B1317" s="17" t="s">
        <v>192</v>
      </c>
      <c r="C1317" s="10" t="s">
        <v>193</v>
      </c>
      <c r="D1317" s="18">
        <v>273195.0</v>
      </c>
    </row>
    <row r="1318">
      <c r="A1318" s="5" t="s">
        <v>51</v>
      </c>
      <c r="B1318" s="17" t="s">
        <v>121</v>
      </c>
      <c r="C1318" s="10" t="s">
        <v>122</v>
      </c>
      <c r="D1318" s="18">
        <v>543915.0</v>
      </c>
    </row>
    <row r="1319">
      <c r="A1319" s="5" t="s">
        <v>51</v>
      </c>
      <c r="B1319" s="17" t="s">
        <v>73</v>
      </c>
      <c r="C1319" s="10" t="s">
        <v>74</v>
      </c>
      <c r="D1319" s="18">
        <v>1065330.0</v>
      </c>
    </row>
    <row r="1320">
      <c r="A1320" s="5" t="s">
        <v>51</v>
      </c>
      <c r="B1320" s="17" t="s">
        <v>316</v>
      </c>
      <c r="C1320" s="10" t="s">
        <v>317</v>
      </c>
      <c r="D1320" s="18">
        <v>144378.0</v>
      </c>
    </row>
    <row r="1321">
      <c r="A1321" s="5" t="s">
        <v>51</v>
      </c>
      <c r="B1321" s="17" t="s">
        <v>123</v>
      </c>
      <c r="C1321" s="10" t="s">
        <v>124</v>
      </c>
      <c r="D1321" s="18">
        <v>64962.0</v>
      </c>
    </row>
    <row r="1322">
      <c r="A1322" s="5" t="s">
        <v>51</v>
      </c>
      <c r="B1322" s="17" t="s">
        <v>75</v>
      </c>
      <c r="C1322" s="10" t="s">
        <v>76</v>
      </c>
      <c r="D1322" s="18">
        <v>444366.0</v>
      </c>
    </row>
    <row r="1323">
      <c r="A1323" s="5" t="s">
        <v>51</v>
      </c>
      <c r="B1323" s="17" t="s">
        <v>199</v>
      </c>
      <c r="C1323" s="10" t="s">
        <v>200</v>
      </c>
      <c r="D1323" s="18">
        <v>59940.0</v>
      </c>
    </row>
    <row r="1324">
      <c r="A1324" s="5" t="s">
        <v>51</v>
      </c>
      <c r="B1324" s="17" t="s">
        <v>201</v>
      </c>
      <c r="C1324" s="10" t="s">
        <v>202</v>
      </c>
      <c r="D1324" s="18">
        <v>521964.0</v>
      </c>
    </row>
    <row r="1325">
      <c r="A1325" s="5" t="s">
        <v>51</v>
      </c>
      <c r="B1325" s="17" t="s">
        <v>203</v>
      </c>
      <c r="C1325" s="10" t="s">
        <v>204</v>
      </c>
      <c r="D1325" s="18">
        <v>117324.0</v>
      </c>
    </row>
    <row r="1326">
      <c r="A1326" s="5" t="s">
        <v>51</v>
      </c>
      <c r="B1326" s="17" t="s">
        <v>77</v>
      </c>
      <c r="C1326" s="10" t="s">
        <v>78</v>
      </c>
      <c r="D1326" s="18">
        <v>298800.0</v>
      </c>
    </row>
    <row r="1327">
      <c r="A1327" s="5" t="s">
        <v>51</v>
      </c>
      <c r="B1327" s="17" t="s">
        <v>130</v>
      </c>
      <c r="C1327" s="10" t="s">
        <v>131</v>
      </c>
      <c r="D1327" s="18">
        <v>1531008.0</v>
      </c>
    </row>
    <row r="1328">
      <c r="A1328" s="5" t="s">
        <v>51</v>
      </c>
      <c r="B1328" s="17" t="s">
        <v>132</v>
      </c>
      <c r="C1328" s="10" t="s">
        <v>133</v>
      </c>
      <c r="D1328" s="18">
        <v>4209408.0</v>
      </c>
    </row>
    <row r="1329">
      <c r="A1329" s="5" t="s">
        <v>51</v>
      </c>
      <c r="B1329" s="17" t="s">
        <v>79</v>
      </c>
      <c r="C1329" s="10" t="s">
        <v>6</v>
      </c>
      <c r="D1329" s="18">
        <v>1384110.0</v>
      </c>
    </row>
    <row r="1330">
      <c r="A1330" s="5" t="s">
        <v>51</v>
      </c>
      <c r="B1330" s="17" t="s">
        <v>125</v>
      </c>
      <c r="C1330" s="10" t="s">
        <v>126</v>
      </c>
      <c r="D1330" s="18">
        <v>769275.75</v>
      </c>
    </row>
    <row r="1331">
      <c r="A1331" s="5" t="s">
        <v>51</v>
      </c>
      <c r="B1331" s="17" t="s">
        <v>210</v>
      </c>
      <c r="C1331" s="10" t="s">
        <v>211</v>
      </c>
      <c r="D1331" s="18">
        <v>186354.0</v>
      </c>
    </row>
    <row r="1332">
      <c r="A1332" s="5" t="s">
        <v>51</v>
      </c>
      <c r="B1332" s="17" t="s">
        <v>214</v>
      </c>
      <c r="C1332" s="10" t="s">
        <v>215</v>
      </c>
      <c r="D1332" s="18">
        <v>162864.0</v>
      </c>
    </row>
    <row r="1333">
      <c r="A1333" s="5" t="s">
        <v>51</v>
      </c>
      <c r="B1333" s="17" t="s">
        <v>216</v>
      </c>
      <c r="C1333" s="10" t="s">
        <v>217</v>
      </c>
      <c r="D1333" s="18">
        <v>129150.0</v>
      </c>
    </row>
    <row r="1334">
      <c r="A1334" s="5" t="s">
        <v>51</v>
      </c>
      <c r="B1334" s="17" t="s">
        <v>80</v>
      </c>
      <c r="C1334" s="10" t="s">
        <v>81</v>
      </c>
      <c r="D1334" s="18">
        <v>1144935.0</v>
      </c>
    </row>
    <row r="1335">
      <c r="A1335" s="5" t="s">
        <v>51</v>
      </c>
      <c r="B1335" s="17" t="s">
        <v>222</v>
      </c>
      <c r="C1335" s="10" t="s">
        <v>223</v>
      </c>
      <c r="D1335" s="18">
        <v>130068.0</v>
      </c>
    </row>
    <row r="1336">
      <c r="A1336" s="5" t="s">
        <v>51</v>
      </c>
      <c r="B1336" s="17" t="s">
        <v>82</v>
      </c>
      <c r="C1336" s="10" t="s">
        <v>83</v>
      </c>
      <c r="D1336" s="18">
        <v>1621620.0</v>
      </c>
    </row>
    <row r="1337">
      <c r="A1337" s="5" t="s">
        <v>51</v>
      </c>
      <c r="B1337" s="17" t="s">
        <v>228</v>
      </c>
      <c r="C1337" s="10" t="s">
        <v>229</v>
      </c>
      <c r="D1337" s="18">
        <v>60210.0</v>
      </c>
    </row>
    <row r="1338">
      <c r="A1338" s="5" t="s">
        <v>51</v>
      </c>
      <c r="B1338" s="17" t="s">
        <v>84</v>
      </c>
      <c r="C1338" s="10" t="s">
        <v>85</v>
      </c>
      <c r="D1338" s="18">
        <v>199359.0</v>
      </c>
    </row>
    <row r="1339">
      <c r="A1339" s="5" t="s">
        <v>51</v>
      </c>
      <c r="B1339" s="17" t="s">
        <v>86</v>
      </c>
      <c r="C1339" s="10" t="s">
        <v>87</v>
      </c>
      <c r="D1339" s="18">
        <v>177489.0</v>
      </c>
    </row>
    <row r="1340">
      <c r="A1340" s="5" t="s">
        <v>51</v>
      </c>
      <c r="B1340" s="17" t="s">
        <v>88</v>
      </c>
      <c r="C1340" s="10" t="s">
        <v>89</v>
      </c>
      <c r="D1340" s="18">
        <v>204831.0</v>
      </c>
    </row>
    <row r="1341">
      <c r="A1341" s="5" t="s">
        <v>51</v>
      </c>
      <c r="B1341" s="17" t="s">
        <v>230</v>
      </c>
      <c r="C1341" s="10" t="s">
        <v>231</v>
      </c>
      <c r="D1341" s="18">
        <v>87003.0</v>
      </c>
    </row>
    <row r="1342">
      <c r="A1342" s="5" t="s">
        <v>51</v>
      </c>
      <c r="B1342" s="17" t="s">
        <v>232</v>
      </c>
      <c r="C1342" s="10" t="s">
        <v>233</v>
      </c>
      <c r="D1342" s="18">
        <v>166950.0</v>
      </c>
    </row>
    <row r="1343">
      <c r="A1343" s="5" t="s">
        <v>51</v>
      </c>
      <c r="B1343" s="17" t="s">
        <v>90</v>
      </c>
      <c r="C1343" s="10" t="s">
        <v>91</v>
      </c>
      <c r="D1343" s="18">
        <v>970398.0</v>
      </c>
    </row>
    <row r="1344">
      <c r="A1344" s="5" t="s">
        <v>51</v>
      </c>
      <c r="B1344" s="17" t="s">
        <v>92</v>
      </c>
      <c r="C1344" s="10" t="s">
        <v>93</v>
      </c>
      <c r="D1344" s="18">
        <v>396774.0</v>
      </c>
    </row>
    <row r="1345">
      <c r="A1345" s="5" t="s">
        <v>51</v>
      </c>
      <c r="B1345" s="17" t="s">
        <v>94</v>
      </c>
      <c r="C1345" s="10" t="s">
        <v>95</v>
      </c>
      <c r="D1345" s="18">
        <v>2382012.0</v>
      </c>
    </row>
    <row r="1346">
      <c r="A1346" s="5" t="s">
        <v>51</v>
      </c>
      <c r="B1346" s="17" t="s">
        <v>127</v>
      </c>
      <c r="C1346" s="10" t="s">
        <v>95</v>
      </c>
      <c r="D1346" s="18">
        <v>3533058.0</v>
      </c>
    </row>
    <row r="1347">
      <c r="A1347" s="5" t="s">
        <v>51</v>
      </c>
      <c r="B1347" s="17" t="s">
        <v>242</v>
      </c>
      <c r="C1347" s="10" t="s">
        <v>243</v>
      </c>
      <c r="D1347" s="18">
        <v>139410.0</v>
      </c>
    </row>
    <row r="1348">
      <c r="A1348" s="5" t="s">
        <v>51</v>
      </c>
      <c r="B1348" s="17" t="s">
        <v>244</v>
      </c>
      <c r="C1348" s="10" t="s">
        <v>245</v>
      </c>
      <c r="D1348" s="18">
        <v>170280.0</v>
      </c>
    </row>
    <row r="1349">
      <c r="A1349" s="5" t="s">
        <v>51</v>
      </c>
      <c r="B1349" s="17" t="s">
        <v>246</v>
      </c>
      <c r="C1349" s="10" t="s">
        <v>247</v>
      </c>
      <c r="D1349" s="18">
        <v>256176.0</v>
      </c>
    </row>
    <row r="1350">
      <c r="A1350" s="5" t="s">
        <v>51</v>
      </c>
      <c r="B1350" s="17" t="s">
        <v>248</v>
      </c>
      <c r="C1350" s="10" t="s">
        <v>249</v>
      </c>
      <c r="D1350" s="18">
        <v>886464.0</v>
      </c>
    </row>
    <row r="1351">
      <c r="A1351" s="5" t="s">
        <v>51</v>
      </c>
      <c r="B1351" s="17" t="s">
        <v>96</v>
      </c>
      <c r="C1351" s="10" t="s">
        <v>97</v>
      </c>
      <c r="D1351" s="18">
        <v>912465.0</v>
      </c>
    </row>
    <row r="1352">
      <c r="A1352" s="5" t="s">
        <v>51</v>
      </c>
      <c r="B1352" s="17" t="s">
        <v>320</v>
      </c>
      <c r="C1352" s="10" t="s">
        <v>321</v>
      </c>
      <c r="D1352" s="18">
        <v>71280.0</v>
      </c>
    </row>
    <row r="1353">
      <c r="A1353" s="5" t="s">
        <v>51</v>
      </c>
      <c r="B1353" s="17" t="s">
        <v>98</v>
      </c>
      <c r="C1353" s="10" t="s">
        <v>99</v>
      </c>
      <c r="D1353" s="18">
        <v>865800.0</v>
      </c>
    </row>
    <row r="1354">
      <c r="A1354" s="5" t="s">
        <v>51</v>
      </c>
      <c r="B1354" s="17" t="s">
        <v>100</v>
      </c>
      <c r="C1354" s="10" t="s">
        <v>101</v>
      </c>
      <c r="D1354" s="18">
        <v>684432.0</v>
      </c>
    </row>
    <row r="1355">
      <c r="A1355" s="5" t="s">
        <v>51</v>
      </c>
      <c r="B1355" s="17" t="s">
        <v>256</v>
      </c>
      <c r="C1355" s="10" t="s">
        <v>257</v>
      </c>
      <c r="D1355" s="18">
        <v>32616.0</v>
      </c>
    </row>
    <row r="1356">
      <c r="A1356" s="5" t="s">
        <v>51</v>
      </c>
      <c r="B1356" s="17" t="s">
        <v>102</v>
      </c>
      <c r="C1356" s="10" t="s">
        <v>103</v>
      </c>
      <c r="D1356" s="18">
        <v>1056294.0</v>
      </c>
    </row>
    <row r="1357">
      <c r="A1357" s="5" t="s">
        <v>51</v>
      </c>
      <c r="B1357" s="17" t="s">
        <v>264</v>
      </c>
      <c r="C1357" s="10" t="s">
        <v>265</v>
      </c>
      <c r="D1357" s="18">
        <v>16200.0</v>
      </c>
    </row>
    <row r="1358">
      <c r="A1358" s="5" t="s">
        <v>51</v>
      </c>
      <c r="B1358" s="17" t="s">
        <v>270</v>
      </c>
      <c r="C1358" s="10" t="s">
        <v>271</v>
      </c>
      <c r="D1358" s="18">
        <v>429030.0</v>
      </c>
    </row>
    <row r="1359">
      <c r="A1359" s="5" t="s">
        <v>51</v>
      </c>
      <c r="B1359" s="17" t="s">
        <v>272</v>
      </c>
      <c r="C1359" s="10" t="s">
        <v>273</v>
      </c>
      <c r="D1359" s="18">
        <v>325782.0</v>
      </c>
    </row>
    <row r="1360">
      <c r="A1360" s="5" t="s">
        <v>51</v>
      </c>
      <c r="B1360" s="17" t="s">
        <v>323</v>
      </c>
      <c r="C1360" s="10" t="s">
        <v>324</v>
      </c>
      <c r="D1360" s="18">
        <v>318240.0</v>
      </c>
    </row>
    <row r="1361">
      <c r="A1361" s="5" t="s">
        <v>51</v>
      </c>
      <c r="B1361" s="17" t="s">
        <v>104</v>
      </c>
      <c r="C1361" s="10" t="s">
        <v>105</v>
      </c>
      <c r="D1361" s="18">
        <v>724176.0</v>
      </c>
    </row>
    <row r="1362">
      <c r="A1362" s="5" t="s">
        <v>51</v>
      </c>
      <c r="B1362" s="17" t="s">
        <v>128</v>
      </c>
      <c r="C1362" s="10" t="s">
        <v>129</v>
      </c>
      <c r="D1362" s="18">
        <v>121770.0</v>
      </c>
    </row>
    <row r="1363">
      <c r="A1363" s="5" t="s">
        <v>51</v>
      </c>
      <c r="B1363" s="17" t="s">
        <v>106</v>
      </c>
      <c r="C1363" s="10" t="s">
        <v>107</v>
      </c>
      <c r="D1363" s="18">
        <v>6725700.0</v>
      </c>
    </row>
    <row r="1364">
      <c r="A1364" s="5" t="s">
        <v>51</v>
      </c>
      <c r="B1364" s="17" t="s">
        <v>332</v>
      </c>
      <c r="C1364" s="10" t="s">
        <v>333</v>
      </c>
      <c r="D1364" s="18">
        <v>763668.0</v>
      </c>
    </row>
    <row r="1365">
      <c r="A1365" s="5" t="s">
        <v>51</v>
      </c>
      <c r="B1365" s="17" t="s">
        <v>108</v>
      </c>
      <c r="C1365" s="10" t="s">
        <v>109</v>
      </c>
      <c r="D1365" s="18">
        <v>558000.0</v>
      </c>
    </row>
    <row r="1366">
      <c r="A1366" s="5" t="s">
        <v>51</v>
      </c>
      <c r="B1366" s="17" t="s">
        <v>110</v>
      </c>
      <c r="C1366" s="10" t="s">
        <v>111</v>
      </c>
      <c r="D1366" s="18">
        <v>1204704.0</v>
      </c>
    </row>
    <row r="1367">
      <c r="A1367" s="5" t="s">
        <v>51</v>
      </c>
      <c r="B1367" s="17" t="s">
        <v>112</v>
      </c>
      <c r="C1367" s="10" t="s">
        <v>113</v>
      </c>
      <c r="D1367" s="18">
        <v>333216.0</v>
      </c>
    </row>
    <row r="1368">
      <c r="A1368" s="5" t="s">
        <v>56</v>
      </c>
      <c r="B1368" s="17" t="s">
        <v>24</v>
      </c>
      <c r="C1368" s="10" t="s">
        <v>25</v>
      </c>
      <c r="D1368" s="18">
        <v>5329350.0</v>
      </c>
    </row>
    <row r="1369">
      <c r="A1369" s="5" t="s">
        <v>56</v>
      </c>
      <c r="B1369" s="17" t="s">
        <v>29</v>
      </c>
      <c r="C1369" s="10" t="s">
        <v>30</v>
      </c>
      <c r="D1369" s="18">
        <v>2713920.0</v>
      </c>
    </row>
    <row r="1370">
      <c r="A1370" s="5" t="s">
        <v>56</v>
      </c>
      <c r="B1370" s="17" t="s">
        <v>33</v>
      </c>
      <c r="C1370" s="10" t="s">
        <v>34</v>
      </c>
      <c r="D1370" s="18">
        <v>1566435.6</v>
      </c>
    </row>
    <row r="1371">
      <c r="A1371" s="5" t="s">
        <v>56</v>
      </c>
      <c r="B1371" s="17" t="s">
        <v>116</v>
      </c>
      <c r="C1371" s="10" t="s">
        <v>34</v>
      </c>
      <c r="D1371" s="18">
        <v>4604868.95</v>
      </c>
    </row>
    <row r="1372">
      <c r="A1372" s="5" t="s">
        <v>56</v>
      </c>
      <c r="B1372" s="17" t="s">
        <v>45</v>
      </c>
      <c r="C1372" s="10" t="s">
        <v>46</v>
      </c>
      <c r="D1372" s="18">
        <v>1202760.0</v>
      </c>
    </row>
    <row r="1373">
      <c r="A1373" s="5" t="s">
        <v>56</v>
      </c>
      <c r="B1373" s="17" t="s">
        <v>117</v>
      </c>
      <c r="C1373" s="10" t="s">
        <v>118</v>
      </c>
      <c r="D1373" s="18">
        <v>194180.0</v>
      </c>
    </row>
    <row r="1374">
      <c r="A1374" s="5" t="s">
        <v>56</v>
      </c>
      <c r="B1374" s="17" t="s">
        <v>49</v>
      </c>
      <c r="C1374" s="10" t="s">
        <v>50</v>
      </c>
      <c r="D1374" s="18">
        <v>564075.0</v>
      </c>
    </row>
    <row r="1375">
      <c r="A1375" s="5" t="s">
        <v>56</v>
      </c>
      <c r="B1375" s="17" t="s">
        <v>54</v>
      </c>
      <c r="C1375" s="10" t="s">
        <v>55</v>
      </c>
      <c r="D1375" s="18">
        <v>1420110.0</v>
      </c>
    </row>
    <row r="1376">
      <c r="A1376" s="5" t="s">
        <v>56</v>
      </c>
      <c r="B1376" s="17" t="s">
        <v>59</v>
      </c>
      <c r="C1376" s="10" t="s">
        <v>60</v>
      </c>
      <c r="D1376" s="18">
        <v>1242150.0</v>
      </c>
    </row>
    <row r="1377">
      <c r="A1377" s="5" t="s">
        <v>56</v>
      </c>
      <c r="B1377" s="17" t="s">
        <v>61</v>
      </c>
      <c r="C1377" s="10" t="s">
        <v>62</v>
      </c>
      <c r="D1377" s="18">
        <v>204500.0</v>
      </c>
    </row>
    <row r="1378">
      <c r="A1378" s="5" t="s">
        <v>56</v>
      </c>
      <c r="B1378" s="17" t="s">
        <v>119</v>
      </c>
      <c r="C1378" s="10" t="s">
        <v>120</v>
      </c>
      <c r="D1378" s="18">
        <v>842400.0</v>
      </c>
    </row>
    <row r="1379">
      <c r="A1379" s="5" t="s">
        <v>56</v>
      </c>
      <c r="B1379" s="17" t="s">
        <v>69</v>
      </c>
      <c r="C1379" s="10" t="s">
        <v>70</v>
      </c>
      <c r="D1379" s="18">
        <v>286300.0</v>
      </c>
    </row>
    <row r="1380">
      <c r="A1380" s="5" t="s">
        <v>56</v>
      </c>
      <c r="B1380" s="17" t="s">
        <v>123</v>
      </c>
      <c r="C1380" s="10" t="s">
        <v>124</v>
      </c>
      <c r="D1380" s="18">
        <v>42105.0</v>
      </c>
    </row>
    <row r="1381">
      <c r="A1381" s="5" t="s">
        <v>56</v>
      </c>
      <c r="B1381" s="17" t="s">
        <v>130</v>
      </c>
      <c r="C1381" s="10" t="s">
        <v>131</v>
      </c>
      <c r="D1381" s="18">
        <v>531600.0</v>
      </c>
    </row>
    <row r="1382">
      <c r="A1382" s="5" t="s">
        <v>56</v>
      </c>
      <c r="B1382" s="17" t="s">
        <v>132</v>
      </c>
      <c r="C1382" s="10" t="s">
        <v>133</v>
      </c>
      <c r="D1382" s="18">
        <v>6105600.0</v>
      </c>
    </row>
    <row r="1383">
      <c r="A1383" s="5" t="s">
        <v>56</v>
      </c>
      <c r="B1383" s="17" t="s">
        <v>79</v>
      </c>
      <c r="C1383" s="10" t="s">
        <v>6</v>
      </c>
      <c r="D1383" s="18">
        <v>1603810.0</v>
      </c>
    </row>
    <row r="1384">
      <c r="A1384" s="5" t="s">
        <v>56</v>
      </c>
      <c r="B1384" s="17" t="s">
        <v>125</v>
      </c>
      <c r="C1384" s="10" t="s">
        <v>126</v>
      </c>
      <c r="D1384" s="18">
        <v>1469000.0</v>
      </c>
    </row>
    <row r="1385">
      <c r="A1385" s="5" t="s">
        <v>56</v>
      </c>
      <c r="B1385" s="17" t="s">
        <v>80</v>
      </c>
      <c r="C1385" s="10" t="s">
        <v>81</v>
      </c>
      <c r="D1385" s="18">
        <v>1175775.0</v>
      </c>
    </row>
    <row r="1386">
      <c r="A1386" s="5" t="s">
        <v>56</v>
      </c>
      <c r="B1386" s="17" t="s">
        <v>86</v>
      </c>
      <c r="C1386" s="10" t="s">
        <v>87</v>
      </c>
      <c r="D1386" s="18">
        <v>637140.0</v>
      </c>
    </row>
    <row r="1387">
      <c r="A1387" s="5" t="s">
        <v>56</v>
      </c>
      <c r="B1387" s="17" t="s">
        <v>88</v>
      </c>
      <c r="C1387" s="10" t="s">
        <v>89</v>
      </c>
      <c r="D1387" s="18">
        <v>268970.0</v>
      </c>
    </row>
    <row r="1388">
      <c r="A1388" s="5" t="s">
        <v>56</v>
      </c>
      <c r="B1388" s="17" t="s">
        <v>90</v>
      </c>
      <c r="C1388" s="10" t="s">
        <v>91</v>
      </c>
      <c r="D1388" s="18">
        <v>1691690.0</v>
      </c>
    </row>
    <row r="1389">
      <c r="A1389" s="5" t="s">
        <v>56</v>
      </c>
      <c r="B1389" s="17" t="s">
        <v>92</v>
      </c>
      <c r="C1389" s="10" t="s">
        <v>93</v>
      </c>
      <c r="D1389" s="18">
        <v>881720.0</v>
      </c>
    </row>
    <row r="1390">
      <c r="A1390" s="5" t="s">
        <v>56</v>
      </c>
      <c r="B1390" s="17" t="s">
        <v>94</v>
      </c>
      <c r="C1390" s="10" t="s">
        <v>95</v>
      </c>
      <c r="D1390" s="18">
        <v>1750560.0</v>
      </c>
    </row>
    <row r="1391">
      <c r="A1391" s="5" t="s">
        <v>56</v>
      </c>
      <c r="B1391" s="17" t="s">
        <v>127</v>
      </c>
      <c r="C1391" s="10" t="s">
        <v>95</v>
      </c>
      <c r="D1391" s="18">
        <v>2613690.0</v>
      </c>
    </row>
    <row r="1392">
      <c r="A1392" s="5" t="s">
        <v>56</v>
      </c>
      <c r="B1392" s="17" t="s">
        <v>96</v>
      </c>
      <c r="C1392" s="10" t="s">
        <v>97</v>
      </c>
      <c r="D1392" s="18">
        <v>1239150.0</v>
      </c>
    </row>
    <row r="1393">
      <c r="A1393" s="5" t="s">
        <v>56</v>
      </c>
      <c r="B1393" s="17" t="s">
        <v>98</v>
      </c>
      <c r="C1393" s="10" t="s">
        <v>99</v>
      </c>
      <c r="D1393" s="18">
        <v>1616160.0</v>
      </c>
    </row>
    <row r="1394">
      <c r="A1394" s="5" t="s">
        <v>56</v>
      </c>
      <c r="B1394" s="17" t="s">
        <v>104</v>
      </c>
      <c r="C1394" s="10" t="s">
        <v>105</v>
      </c>
      <c r="D1394" s="18">
        <v>1318240.0</v>
      </c>
    </row>
    <row r="1395">
      <c r="A1395" s="5" t="s">
        <v>56</v>
      </c>
      <c r="B1395" s="17" t="s">
        <v>110</v>
      </c>
      <c r="C1395" s="10" t="s">
        <v>111</v>
      </c>
      <c r="D1395" s="18">
        <v>1945095.0</v>
      </c>
    </row>
  </sheetData>
  <drawing r:id="rId1"/>
</worksheet>
</file>